
<file path=[Content_Types].xml><?xml version="1.0" encoding="utf-8"?>
<Types xmlns="http://schemas.openxmlformats.org/package/2006/content-types">
  <Override PartName="/xl/worksheets/sheet13.xml" ContentType="application/vnd.openxmlformats-officedocument.spreadsheetml.worksheet+xml"/>
  <Override PartName="/xl/externalLinks/externalLink9.xml" ContentType="application/vnd.openxmlformats-officedocument.spreadsheetml.externalLink+xml"/>
  <Override PartName="/xl/styles.xml" ContentType="application/vnd.openxmlformats-officedocument.spreadsheetml.styles+xml"/>
  <Override PartName="/xl/drawings/drawing6.xml" ContentType="application/vnd.openxmlformats-officedocument.drawing+xml"/>
  <Override PartName="/xl/comments8.xml" ContentType="application/vnd.openxmlformats-officedocument.spreadsheetml.comments+xml"/>
  <Override PartName="/xl/worksheets/sheet7.xml" ContentType="application/vnd.openxmlformats-officedocument.spreadsheetml.worksheet+xml"/>
  <Override PartName="/xl/worksheets/sheet20.xml" ContentType="application/vnd.openxmlformats-officedocument.spreadsheetml.worksheet+xml"/>
  <Override PartName="/xl/drawings/drawing17.xml" ContentType="application/vnd.openxmlformats-officedocument.drawing+xml"/>
  <Override PartName="/xl/ctrlProps/ctrlProp27.xml" ContentType="application/vnd.ms-excel.controlpropertie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drawings/drawing2.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ctrlProps/ctrlProp25.xml" ContentType="application/vnd.ms-excel.controlproperties+xml"/>
  <Override PartName="/xl/ctrlProps/ctrlProp16.xml" ContentType="application/vnd.ms-excel.controlproperties+xml"/>
  <Override PartName="/xl/worksheets/sheet3.xml" ContentType="application/vnd.openxmlformats-officedocument.spreadsheetml.worksheet+xml"/>
  <Override PartName="/xl/externalLinks/externalLink3.xml" ContentType="application/vnd.openxmlformats-officedocument.spreadsheetml.externalLink+xml"/>
  <Override PartName="/xl/comments2.xml" ContentType="application/vnd.openxmlformats-officedocument.spreadsheetml.comments+xml"/>
  <Override PartName="/xl/drawings/drawing13.xml" ContentType="application/vnd.openxmlformats-officedocument.drawing+xml"/>
  <Override PartName="/xl/comments16.xml" ContentType="application/vnd.openxmlformats-officedocument.spreadsheetml.comments+xml"/>
  <Override PartName="/xl/drawings/drawing22.xml" ContentType="application/vnd.openxmlformats-officedocument.drawing+xml"/>
  <Override PartName="/xl/ctrlProps/ctrlProp8.xml" ContentType="application/vnd.ms-excel.controlproperties+xml"/>
  <Override PartName="/xl/ctrlProps/ctrlProp32.xml" ContentType="application/vnd.ms-excel.controlproperties+xml"/>
  <Override PartName="/xl/ctrlProps/ctrlProp23.xml" ContentType="application/vnd.ms-excel.controlproperties+xml"/>
  <Override PartName="/xl/ctrlProps/ctrlProp14.xml" ContentType="application/vnd.ms-excel.control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omments14.xml" ContentType="application/vnd.openxmlformats-officedocument.spreadsheetml.comments+xml"/>
  <Override PartName="/xl/drawings/drawing20.xml" ContentType="application/vnd.openxmlformats-officedocument.drawing+xml"/>
  <Override PartName="/xl/ctrlProps/ctrlProp12.xml" ContentType="application/vnd.ms-excel.controlproperties+xml"/>
  <Override PartName="/xl/ctrlProps/ctrlProp30.xml" ContentType="application/vnd.ms-excel.controlproperties+xml"/>
  <Override PartName="/xl/ctrlProps/ctrlProp6.xml" ContentType="application/vnd.ms-excel.controlproperties+xml"/>
  <Override PartName="/xl/ctrlProps/ctrlProp21.xml" ContentType="application/vnd.ms-excel.controlproperties+xml"/>
  <Override PartName="/xl/sharedStrings.xml" ContentType="application/vnd.openxmlformats-officedocument.spreadsheetml.sharedStrings+xml"/>
  <Override PartName="/xl/comments12.xml" ContentType="application/vnd.openxmlformats-officedocument.spreadsheetml.comments+xml"/>
  <Override PartName="/xl/ctrlProps/ctrlProp10.xml" ContentType="application/vnd.ms-excel.controlproperties+xml"/>
  <Override PartName="/xl/ctrlProps/ctrlProp4.xml" ContentType="application/vnd.ms-excel.controlproperties+xml"/>
  <Override PartName="/xl/worksheets/sheet18.xml" ContentType="application/vnd.openxmlformats-officedocument.spreadsheetml.worksheet+xml"/>
  <Override PartName="/xl/comments10.xml" ContentType="application/vnd.openxmlformats-officedocument.spreadsheetml.comments+xml"/>
  <Override PartName="/xl/ctrlProps/ctrlProp2.xml" ContentType="application/vnd.ms-excel.control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externalLinks/externalLink8.xml" ContentType="application/vnd.openxmlformats-officedocument.spreadsheetml.externalLink+xml"/>
  <Override PartName="/xl/drawings/drawing7.xml" ContentType="application/vnd.openxmlformats-officedocument.drawing+xml"/>
  <Override PartName="/xl/comments9.xml" ContentType="application/vnd.openxmlformats-officedocument.spreadsheetml.comments+xml"/>
  <Override PartName="/xl/ctrlProps/ctrlProp28.xml" ContentType="application/vnd.ms-excel.controlproperties+xml"/>
  <Override PartName="/xl/ctrlProps/ctrlProp19.xml" ContentType="application/vnd.ms-excel.controlpropertie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Default Extension="jpeg" ContentType="image/jpeg"/>
  <Override PartName="/xl/drawings/drawing5.xml" ContentType="application/vnd.openxmlformats-officedocument.drawing+xml"/>
  <Override PartName="/xl/comments7.xml" ContentType="application/vnd.openxmlformats-officedocument.spreadsheetml.comments+xml"/>
  <Override PartName="/xl/drawings/drawing18.xml" ContentType="application/vnd.openxmlformats-officedocument.drawing+xml"/>
  <Override PartName="/xl/ctrlProps/ctrlProp26.xml" ContentType="application/vnd.ms-excel.controlproperties+xml"/>
  <Override PartName="/xl/ctrlProps/ctrlProp17.xml" ContentType="application/vnd.ms-excel.controlproperti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drawings/drawing3.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ctrlProps/ctrlProp15.xml" ContentType="application/vnd.ms-excel.controlproperties+xml"/>
  <Override PartName="/xl/ctrlProps/ctrlProp9.xml" ContentType="application/vnd.ms-excel.controlproperties+xml"/>
  <Override PartName="/xl/ctrlProps/ctrlProp24.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ctrlProps/ctrlProp7.xml" ContentType="application/vnd.ms-excel.controlproperties+xml"/>
  <Override PartName="/xl/ctrlProps/ctrlProp22.xml" ContentType="application/vnd.ms-excel.controlproperties+xml"/>
  <Override PartName="/xl/ctrlProps/ctrlProp13.xml" ContentType="application/vnd.ms-excel.controlproperties+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xml"/>
  <Override PartName="/xl/comments15.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xl/ctrlProps/ctrlProp11.xml" ContentType="application/vnd.ms-excel.controlproperties+xml"/>
  <Override PartName="/xl/ctrlProps/ctrlProp5.xml" ContentType="application/vnd.ms-excel.controlproperties+xml"/>
  <Override PartName="/xl/ctrlProps/ctrlProp31.xml" ContentType="application/vnd.ms-excel.controlproperties+xml"/>
  <Override PartName="/xl/ctrlProps/ctrlProp20.xml" ContentType="application/vnd.ms-excel.controlproperties+xml"/>
  <Override PartName="/xl/worksheets/sheet19.xml" ContentType="application/vnd.openxmlformats-officedocument.spreadsheetml.worksheet+xml"/>
  <Override PartName="/xl/drawings/drawing10.xml" ContentType="application/vnd.openxmlformats-officedocument.drawing+xml"/>
  <Override PartName="/xl/comments13.xml" ContentType="application/vnd.openxmlformats-officedocument.spreadsheetml.comments+xml"/>
  <Override PartName="/xl/ctrlProps/ctrlProp3.xml" ContentType="application/vnd.ms-excel.controlproperties+xml"/>
  <Override PartName="/xl/worksheets/sheet17.xml" ContentType="application/vnd.openxmlformats-officedocument.spreadsheetml.worksheet+xml"/>
  <Override PartName="/xl/comments11.xml" ContentType="application/vnd.openxmlformats-officedocument.spreadsheetml.comments+xml"/>
  <Override PartName="/xl/ctrlProps/ctrlProp1.xml" ContentType="application/vnd.ms-excel.controlproperties+xml"/>
  <Override PartName="/docProps/core.xml" ContentType="application/vnd.openxmlformats-package.core-properties+xml"/>
  <Override PartName="/xl/worksheets/sheet15.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ctrlProps/ctrlProp29.xml" ContentType="application/vnd.ms-excel.controlproperties+xml"/>
  <Override PartName="/xl/worksheets/sheet11.xml" ContentType="application/vnd.openxmlformats-officedocument.spreadsheetml.worksheet+xml"/>
  <Override PartName="/xl/externalLinks/externalLink7.xml" ContentType="application/vnd.openxmlformats-officedocument.spreadsheetml.externalLink+xml"/>
  <Override PartName="/xl/drawings/drawing4.xml" ContentType="application/vnd.openxmlformats-officedocument.drawing+xml"/>
  <Override PartName="/xl/comments6.xml" ContentType="application/vnd.openxmlformats-officedocument.spreadsheetml.comments+xml"/>
  <Override PartName="/xl/ctrlProps/ctrlProp18.xml" ContentType="application/vnd.ms-excel.controlproperties+xml"/>
  <Default Extension="rels" ContentType="application/vnd.openxmlformats-package.relationship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645" yWindow="1185" windowWidth="20730" windowHeight="11760" tabRatio="500" firstSheet="8" activeTab="11"/>
  </bookViews>
  <sheets>
    <sheet name="12 Novices RR G1 " sheetId="23" r:id="rId1"/>
    <sheet name="Boys'14 Novices RR G1" sheetId="22" r:id="rId2"/>
    <sheet name="Boys 10 Si Main " sheetId="5" r:id="rId3"/>
    <sheet name="Boys 12 Si Main " sheetId="7" r:id="rId4"/>
    <sheet name="Boys 14 Si Main " sheetId="10" r:id="rId5"/>
    <sheet name="BOYS 16 RR" sheetId="15" r:id="rId6"/>
    <sheet name="Boys 18 Si Main " sheetId="2" r:id="rId7"/>
    <sheet name="Boys 21 Si Main " sheetId="17" r:id="rId8"/>
    <sheet name="Girls 10 Si Main " sheetId="4" r:id="rId9"/>
    <sheet name="Girls'12 RR G1 " sheetId="16" r:id="rId10"/>
    <sheet name="Girls 14 Si Main " sheetId="9" r:id="rId11"/>
    <sheet name="Girls 16 Si Main " sheetId="1" r:id="rId12"/>
    <sheet name="Girls'18 RR G1" sheetId="18" r:id="rId13"/>
    <sheet name="10 Novices Do Main " sheetId="21" r:id="rId14"/>
    <sheet name="Boys 10 Do Main " sheetId="14" r:id="rId15"/>
    <sheet name="Boys 12 Do Main " sheetId="6" r:id="rId16"/>
    <sheet name="Boys 14 Do Main " sheetId="11" r:id="rId17"/>
    <sheet name="Sen Boys Do Main " sheetId="20" r:id="rId18"/>
    <sheet name="Girls 10 Do Main " sheetId="3" r:id="rId19"/>
    <sheet name="Girls 12&amp;14 Do Main " sheetId="8" r:id="rId20"/>
    <sheet name="Sen Girls Do Main " sheetId="19" r:id="rId21"/>
    <sheet name="Honor Roll (2)" sheetId="24"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Order1" hidden="1">255</definedName>
    <definedName name="Combo_MD" localSheetId="13" hidden="1">{"'Sheet5'!$A$1:$F$68"}</definedName>
    <definedName name="Combo_MD" localSheetId="0" hidden="1">{"'Sheet5'!$A$1:$F$68"}</definedName>
    <definedName name="Combo_MD" localSheetId="14" hidden="1">{"'Sheet5'!$A$1:$F$68"}</definedName>
    <definedName name="Combo_MD" localSheetId="2" hidden="1">{"'Sheet5'!$A$1:$F$68"}</definedName>
    <definedName name="Combo_MD" localSheetId="15" hidden="1">{"'Sheet5'!$A$1:$F$68"}</definedName>
    <definedName name="Combo_MD" localSheetId="3" hidden="1">{"'Sheet5'!$A$1:$F$68"}</definedName>
    <definedName name="Combo_MD" localSheetId="16" hidden="1">{"'Sheet5'!$A$1:$F$68"}</definedName>
    <definedName name="Combo_MD" localSheetId="4" hidden="1">{"'Sheet5'!$A$1:$F$68"}</definedName>
    <definedName name="Combo_MD" localSheetId="5" hidden="1">{"'Sheet5'!$A$1:$F$68"}</definedName>
    <definedName name="Combo_MD" localSheetId="6" hidden="1">{"'Sheet5'!$A$1:$F$68"}</definedName>
    <definedName name="Combo_MD" localSheetId="7" hidden="1">{"'Sheet5'!$A$1:$F$68"}</definedName>
    <definedName name="Combo_MD" localSheetId="1" hidden="1">{"'Sheet5'!$A$1:$F$68"}</definedName>
    <definedName name="Combo_MD" localSheetId="18" hidden="1">{"'Sheet5'!$A$1:$F$68"}</definedName>
    <definedName name="Combo_MD" localSheetId="8" hidden="1">{"'Sheet5'!$A$1:$F$68"}</definedName>
    <definedName name="Combo_MD" localSheetId="19" hidden="1">{"'Sheet5'!$A$1:$F$68"}</definedName>
    <definedName name="Combo_MD" localSheetId="10" hidden="1">{"'Sheet5'!$A$1:$F$68"}</definedName>
    <definedName name="Combo_MD" localSheetId="11" hidden="1">{"'Sheet5'!$A$1:$F$68"}</definedName>
    <definedName name="Combo_MD" localSheetId="9" hidden="1">{"'Sheet5'!$A$1:$F$68"}</definedName>
    <definedName name="Combo_MD" localSheetId="12" hidden="1">{"'Sheet5'!$A$1:$F$68"}</definedName>
    <definedName name="Combo_MD" localSheetId="21" hidden="1">{"'Sheet5'!$A$1:$F$68"}</definedName>
    <definedName name="Combo_MD" localSheetId="17" hidden="1">{"'Sheet5'!$A$1:$F$68"}</definedName>
    <definedName name="Combo_MD" localSheetId="20" hidden="1">{"'Sheet5'!$A$1:$F$68"}</definedName>
    <definedName name="Combo_MD" hidden="1">{"'Sheet5'!$A$1:$F$68"}</definedName>
    <definedName name="Combo_QD_32" localSheetId="13" hidden="1">{"'Sheet5'!$A$1:$F$68"}</definedName>
    <definedName name="Combo_QD_32" localSheetId="0" hidden="1">{"'Sheet5'!$A$1:$F$68"}</definedName>
    <definedName name="Combo_QD_32" localSheetId="14" hidden="1">{"'Sheet5'!$A$1:$F$68"}</definedName>
    <definedName name="Combo_QD_32" localSheetId="2" hidden="1">{"'Sheet5'!$A$1:$F$68"}</definedName>
    <definedName name="Combo_QD_32" localSheetId="15" hidden="1">{"'Sheet5'!$A$1:$F$68"}</definedName>
    <definedName name="Combo_QD_32" localSheetId="3" hidden="1">{"'Sheet5'!$A$1:$F$68"}</definedName>
    <definedName name="Combo_QD_32" localSheetId="16" hidden="1">{"'Sheet5'!$A$1:$F$68"}</definedName>
    <definedName name="Combo_QD_32" localSheetId="4" hidden="1">{"'Sheet5'!$A$1:$F$68"}</definedName>
    <definedName name="Combo_QD_32" localSheetId="5" hidden="1">{"'Sheet5'!$A$1:$F$68"}</definedName>
    <definedName name="Combo_QD_32" localSheetId="6" hidden="1">{"'Sheet5'!$A$1:$F$68"}</definedName>
    <definedName name="Combo_QD_32" localSheetId="7" hidden="1">{"'Sheet5'!$A$1:$F$68"}</definedName>
    <definedName name="Combo_QD_32" localSheetId="1" hidden="1">{"'Sheet5'!$A$1:$F$68"}</definedName>
    <definedName name="Combo_QD_32" localSheetId="18" hidden="1">{"'Sheet5'!$A$1:$F$68"}</definedName>
    <definedName name="Combo_QD_32" localSheetId="8" hidden="1">{"'Sheet5'!$A$1:$F$68"}</definedName>
    <definedName name="Combo_QD_32" localSheetId="19" hidden="1">{"'Sheet5'!$A$1:$F$68"}</definedName>
    <definedName name="Combo_QD_32" localSheetId="10" hidden="1">{"'Sheet5'!$A$1:$F$68"}</definedName>
    <definedName name="Combo_QD_32" localSheetId="11" hidden="1">{"'Sheet5'!$A$1:$F$68"}</definedName>
    <definedName name="Combo_QD_32" localSheetId="9" hidden="1">{"'Sheet5'!$A$1:$F$68"}</definedName>
    <definedName name="Combo_QD_32" localSheetId="12" hidden="1">{"'Sheet5'!$A$1:$F$68"}</definedName>
    <definedName name="Combo_QD_32" localSheetId="21" hidden="1">{"'Sheet5'!$A$1:$F$68"}</definedName>
    <definedName name="Combo_QD_32" localSheetId="17" hidden="1">{"'Sheet5'!$A$1:$F$68"}</definedName>
    <definedName name="Combo_QD_32" localSheetId="20" hidden="1">{"'Sheet5'!$A$1:$F$68"}</definedName>
    <definedName name="Combo_QD_32" hidden="1">{"'Sheet5'!$A$1:$F$68"}</definedName>
    <definedName name="Combo_Qual" localSheetId="13" hidden="1">{"'Sheet5'!$A$1:$F$68"}</definedName>
    <definedName name="Combo_Qual" localSheetId="0" hidden="1">{"'Sheet5'!$A$1:$F$68"}</definedName>
    <definedName name="Combo_Qual" localSheetId="14" hidden="1">{"'Sheet5'!$A$1:$F$68"}</definedName>
    <definedName name="Combo_Qual" localSheetId="2" hidden="1">{"'Sheet5'!$A$1:$F$68"}</definedName>
    <definedName name="Combo_Qual" localSheetId="15" hidden="1">{"'Sheet5'!$A$1:$F$68"}</definedName>
    <definedName name="Combo_Qual" localSheetId="3" hidden="1">{"'Sheet5'!$A$1:$F$68"}</definedName>
    <definedName name="Combo_Qual" localSheetId="16" hidden="1">{"'Sheet5'!$A$1:$F$68"}</definedName>
    <definedName name="Combo_Qual" localSheetId="4" hidden="1">{"'Sheet5'!$A$1:$F$68"}</definedName>
    <definedName name="Combo_Qual" localSheetId="5" hidden="1">{"'Sheet5'!$A$1:$F$68"}</definedName>
    <definedName name="Combo_Qual" localSheetId="6" hidden="1">{"'Sheet5'!$A$1:$F$68"}</definedName>
    <definedName name="Combo_Qual" localSheetId="7" hidden="1">{"'Sheet5'!$A$1:$F$68"}</definedName>
    <definedName name="Combo_Qual" localSheetId="1" hidden="1">{"'Sheet5'!$A$1:$F$68"}</definedName>
    <definedName name="Combo_Qual" localSheetId="18" hidden="1">{"'Sheet5'!$A$1:$F$68"}</definedName>
    <definedName name="Combo_Qual" localSheetId="8" hidden="1">{"'Sheet5'!$A$1:$F$68"}</definedName>
    <definedName name="Combo_Qual" localSheetId="19" hidden="1">{"'Sheet5'!$A$1:$F$68"}</definedName>
    <definedName name="Combo_Qual" localSheetId="10" hidden="1">{"'Sheet5'!$A$1:$F$68"}</definedName>
    <definedName name="Combo_Qual" localSheetId="11" hidden="1">{"'Sheet5'!$A$1:$F$68"}</definedName>
    <definedName name="Combo_Qual" localSheetId="9" hidden="1">{"'Sheet5'!$A$1:$F$68"}</definedName>
    <definedName name="Combo_Qual" localSheetId="12" hidden="1">{"'Sheet5'!$A$1:$F$68"}</definedName>
    <definedName name="Combo_Qual" localSheetId="21" hidden="1">{"'Sheet5'!$A$1:$F$68"}</definedName>
    <definedName name="Combo_Qual" localSheetId="17" hidden="1">{"'Sheet5'!$A$1:$F$68"}</definedName>
    <definedName name="Combo_Qual" localSheetId="20" hidden="1">{"'Sheet5'!$A$1:$F$68"}</definedName>
    <definedName name="Combo_Qual" hidden="1">{"'Sheet5'!$A$1:$F$68"}</definedName>
    <definedName name="Combo_Qual_128_8" localSheetId="13" hidden="1">{"'Sheet5'!$A$1:$F$68"}</definedName>
    <definedName name="Combo_Qual_128_8" localSheetId="0" hidden="1">{"'Sheet5'!$A$1:$F$68"}</definedName>
    <definedName name="Combo_Qual_128_8" localSheetId="14" hidden="1">{"'Sheet5'!$A$1:$F$68"}</definedName>
    <definedName name="Combo_Qual_128_8" localSheetId="2" hidden="1">{"'Sheet5'!$A$1:$F$68"}</definedName>
    <definedName name="Combo_Qual_128_8" localSheetId="15" hidden="1">{"'Sheet5'!$A$1:$F$68"}</definedName>
    <definedName name="Combo_Qual_128_8" localSheetId="3" hidden="1">{"'Sheet5'!$A$1:$F$68"}</definedName>
    <definedName name="Combo_Qual_128_8" localSheetId="16" hidden="1">{"'Sheet5'!$A$1:$F$68"}</definedName>
    <definedName name="Combo_Qual_128_8" localSheetId="4" hidden="1">{"'Sheet5'!$A$1:$F$68"}</definedName>
    <definedName name="Combo_Qual_128_8" localSheetId="5" hidden="1">{"'Sheet5'!$A$1:$F$68"}</definedName>
    <definedName name="Combo_Qual_128_8" localSheetId="6" hidden="1">{"'Sheet5'!$A$1:$F$68"}</definedName>
    <definedName name="Combo_Qual_128_8" localSheetId="7" hidden="1">{"'Sheet5'!$A$1:$F$68"}</definedName>
    <definedName name="Combo_Qual_128_8" localSheetId="1" hidden="1">{"'Sheet5'!$A$1:$F$68"}</definedName>
    <definedName name="Combo_Qual_128_8" localSheetId="18" hidden="1">{"'Sheet5'!$A$1:$F$68"}</definedName>
    <definedName name="Combo_Qual_128_8" localSheetId="8" hidden="1">{"'Sheet5'!$A$1:$F$68"}</definedName>
    <definedName name="Combo_Qual_128_8" localSheetId="19" hidden="1">{"'Sheet5'!$A$1:$F$68"}</definedName>
    <definedName name="Combo_Qual_128_8" localSheetId="10" hidden="1">{"'Sheet5'!$A$1:$F$68"}</definedName>
    <definedName name="Combo_Qual_128_8" localSheetId="11" hidden="1">{"'Sheet5'!$A$1:$F$68"}</definedName>
    <definedName name="Combo_Qual_128_8" localSheetId="9" hidden="1">{"'Sheet5'!$A$1:$F$68"}</definedName>
    <definedName name="Combo_Qual_128_8" localSheetId="12" hidden="1">{"'Sheet5'!$A$1:$F$68"}</definedName>
    <definedName name="Combo_Qual_128_8" localSheetId="21" hidden="1">{"'Sheet5'!$A$1:$F$68"}</definedName>
    <definedName name="Combo_Qual_128_8" localSheetId="17" hidden="1">{"'Sheet5'!$A$1:$F$68"}</definedName>
    <definedName name="Combo_Qual_128_8" localSheetId="20" hidden="1">{"'Sheet5'!$A$1:$F$68"}</definedName>
    <definedName name="Combo_Qual_128_8" hidden="1">{"'Sheet5'!$A$1:$F$68"}</definedName>
    <definedName name="Combo_Qual_64_8" localSheetId="13" hidden="1">{"'Sheet5'!$A$1:$F$68"}</definedName>
    <definedName name="Combo_Qual_64_8" localSheetId="0" hidden="1">{"'Sheet5'!$A$1:$F$68"}</definedName>
    <definedName name="Combo_Qual_64_8" localSheetId="14" hidden="1">{"'Sheet5'!$A$1:$F$68"}</definedName>
    <definedName name="Combo_Qual_64_8" localSheetId="2" hidden="1">{"'Sheet5'!$A$1:$F$68"}</definedName>
    <definedName name="Combo_Qual_64_8" localSheetId="15" hidden="1">{"'Sheet5'!$A$1:$F$68"}</definedName>
    <definedName name="Combo_Qual_64_8" localSheetId="3" hidden="1">{"'Sheet5'!$A$1:$F$68"}</definedName>
    <definedName name="Combo_Qual_64_8" localSheetId="16" hidden="1">{"'Sheet5'!$A$1:$F$68"}</definedName>
    <definedName name="Combo_Qual_64_8" localSheetId="4" hidden="1">{"'Sheet5'!$A$1:$F$68"}</definedName>
    <definedName name="Combo_Qual_64_8" localSheetId="5" hidden="1">{"'Sheet5'!$A$1:$F$68"}</definedName>
    <definedName name="Combo_Qual_64_8" localSheetId="6" hidden="1">{"'Sheet5'!$A$1:$F$68"}</definedName>
    <definedName name="Combo_Qual_64_8" localSheetId="7" hidden="1">{"'Sheet5'!$A$1:$F$68"}</definedName>
    <definedName name="Combo_Qual_64_8" localSheetId="1" hidden="1">{"'Sheet5'!$A$1:$F$68"}</definedName>
    <definedName name="Combo_Qual_64_8" localSheetId="18" hidden="1">{"'Sheet5'!$A$1:$F$68"}</definedName>
    <definedName name="Combo_Qual_64_8" localSheetId="8" hidden="1">{"'Sheet5'!$A$1:$F$68"}</definedName>
    <definedName name="Combo_Qual_64_8" localSheetId="19" hidden="1">{"'Sheet5'!$A$1:$F$68"}</definedName>
    <definedName name="Combo_Qual_64_8" localSheetId="10" hidden="1">{"'Sheet5'!$A$1:$F$68"}</definedName>
    <definedName name="Combo_Qual_64_8" localSheetId="11" hidden="1">{"'Sheet5'!$A$1:$F$68"}</definedName>
    <definedName name="Combo_Qual_64_8" localSheetId="9" hidden="1">{"'Sheet5'!$A$1:$F$68"}</definedName>
    <definedName name="Combo_Qual_64_8" localSheetId="12" hidden="1">{"'Sheet5'!$A$1:$F$68"}</definedName>
    <definedName name="Combo_Qual_64_8" localSheetId="21" hidden="1">{"'Sheet5'!$A$1:$F$68"}</definedName>
    <definedName name="Combo_Qual_64_8" localSheetId="17" hidden="1">{"'Sheet5'!$A$1:$F$68"}</definedName>
    <definedName name="Combo_Qual_64_8" localSheetId="20" hidden="1">{"'Sheet5'!$A$1:$F$68"}</definedName>
    <definedName name="Combo_Qual_64_8" hidden="1">{"'Sheet5'!$A$1:$F$68"}</definedName>
    <definedName name="Combo2" localSheetId="13" hidden="1">{"'Sheet5'!$A$1:$F$68"}</definedName>
    <definedName name="Combo2" localSheetId="0" hidden="1">{"'Sheet5'!$A$1:$F$68"}</definedName>
    <definedName name="Combo2" localSheetId="14" hidden="1">{"'Sheet5'!$A$1:$F$68"}</definedName>
    <definedName name="Combo2" localSheetId="2" hidden="1">{"'Sheet5'!$A$1:$F$68"}</definedName>
    <definedName name="Combo2" localSheetId="15" hidden="1">{"'Sheet5'!$A$1:$F$68"}</definedName>
    <definedName name="Combo2" localSheetId="3" hidden="1">{"'Sheet5'!$A$1:$F$68"}</definedName>
    <definedName name="Combo2" localSheetId="16" hidden="1">{"'Sheet5'!$A$1:$F$68"}</definedName>
    <definedName name="Combo2" localSheetId="4" hidden="1">{"'Sheet5'!$A$1:$F$68"}</definedName>
    <definedName name="Combo2" localSheetId="5" hidden="1">{"'Sheet5'!$A$1:$F$68"}</definedName>
    <definedName name="Combo2" localSheetId="6" hidden="1">{"'Sheet5'!$A$1:$F$68"}</definedName>
    <definedName name="Combo2" localSheetId="7" hidden="1">{"'Sheet5'!$A$1:$F$68"}</definedName>
    <definedName name="Combo2" localSheetId="1" hidden="1">{"'Sheet5'!$A$1:$F$68"}</definedName>
    <definedName name="Combo2" localSheetId="18" hidden="1">{"'Sheet5'!$A$1:$F$68"}</definedName>
    <definedName name="Combo2" localSheetId="8" hidden="1">{"'Sheet5'!$A$1:$F$68"}</definedName>
    <definedName name="Combo2" localSheetId="19" hidden="1">{"'Sheet5'!$A$1:$F$68"}</definedName>
    <definedName name="Combo2" localSheetId="10" hidden="1">{"'Sheet5'!$A$1:$F$68"}</definedName>
    <definedName name="Combo2" localSheetId="11" hidden="1">{"'Sheet5'!$A$1:$F$68"}</definedName>
    <definedName name="Combo2" localSheetId="9" hidden="1">{"'Sheet5'!$A$1:$F$68"}</definedName>
    <definedName name="Combo2" localSheetId="12" hidden="1">{"'Sheet5'!$A$1:$F$68"}</definedName>
    <definedName name="Combo2" localSheetId="21" hidden="1">{"'Sheet5'!$A$1:$F$68"}</definedName>
    <definedName name="Combo2" localSheetId="17" hidden="1">{"'Sheet5'!$A$1:$F$68"}</definedName>
    <definedName name="Combo2" localSheetId="20" hidden="1">{"'Sheet5'!$A$1:$F$68"}</definedName>
    <definedName name="Combo2" hidden="1">{"'Sheet5'!$A$1:$F$68"}</definedName>
    <definedName name="Draw1" localSheetId="13" hidden="1">{"'Sheet5'!$A$1:$F$68"}</definedName>
    <definedName name="Draw1" localSheetId="0" hidden="1">{"'Sheet5'!$A$1:$F$68"}</definedName>
    <definedName name="Draw1" localSheetId="14" hidden="1">{"'Sheet5'!$A$1:$F$68"}</definedName>
    <definedName name="Draw1" localSheetId="2" hidden="1">{"'Sheet5'!$A$1:$F$68"}</definedName>
    <definedName name="Draw1" localSheetId="15" hidden="1">{"'Sheet5'!$A$1:$F$68"}</definedName>
    <definedName name="Draw1" localSheetId="3" hidden="1">{"'Sheet5'!$A$1:$F$68"}</definedName>
    <definedName name="Draw1" localSheetId="16" hidden="1">{"'Sheet5'!$A$1:$F$68"}</definedName>
    <definedName name="Draw1" localSheetId="4" hidden="1">{"'Sheet5'!$A$1:$F$68"}</definedName>
    <definedName name="Draw1" localSheetId="5" hidden="1">{"'Sheet5'!$A$1:$F$68"}</definedName>
    <definedName name="Draw1" localSheetId="6" hidden="1">{"'Sheet5'!$A$1:$F$68"}</definedName>
    <definedName name="Draw1" localSheetId="7" hidden="1">{"'Sheet5'!$A$1:$F$68"}</definedName>
    <definedName name="Draw1" localSheetId="1" hidden="1">{"'Sheet5'!$A$1:$F$68"}</definedName>
    <definedName name="Draw1" localSheetId="18" hidden="1">{"'Sheet5'!$A$1:$F$68"}</definedName>
    <definedName name="Draw1" localSheetId="8" hidden="1">{"'Sheet5'!$A$1:$F$68"}</definedName>
    <definedName name="Draw1" localSheetId="19" hidden="1">{"'Sheet5'!$A$1:$F$68"}</definedName>
    <definedName name="Draw1" localSheetId="10" hidden="1">{"'Sheet5'!$A$1:$F$68"}</definedName>
    <definedName name="Draw1" localSheetId="11" hidden="1">{"'Sheet5'!$A$1:$F$68"}</definedName>
    <definedName name="Draw1" localSheetId="9" hidden="1">{"'Sheet5'!$A$1:$F$68"}</definedName>
    <definedName name="Draw1" localSheetId="12" hidden="1">{"'Sheet5'!$A$1:$F$68"}</definedName>
    <definedName name="Draw1" localSheetId="21" hidden="1">{"'Sheet5'!$A$1:$F$68"}</definedName>
    <definedName name="Draw1" localSheetId="17" hidden="1">{"'Sheet5'!$A$1:$F$68"}</definedName>
    <definedName name="Draw1" localSheetId="20" hidden="1">{"'Sheet5'!$A$1:$F$68"}</definedName>
    <definedName name="Draw1" hidden="1">{"'Sheet5'!$A$1:$F$68"}</definedName>
    <definedName name="Draw10" localSheetId="13" hidden="1">{"'Sheet5'!$A$1:$F$68"}</definedName>
    <definedName name="Draw10" localSheetId="0" hidden="1">{"'Sheet5'!$A$1:$F$68"}</definedName>
    <definedName name="Draw10" localSheetId="14" hidden="1">{"'Sheet5'!$A$1:$F$68"}</definedName>
    <definedName name="Draw10" localSheetId="2" hidden="1">{"'Sheet5'!$A$1:$F$68"}</definedName>
    <definedName name="Draw10" localSheetId="15" hidden="1">{"'Sheet5'!$A$1:$F$68"}</definedName>
    <definedName name="Draw10" localSheetId="3" hidden="1">{"'Sheet5'!$A$1:$F$68"}</definedName>
    <definedName name="Draw10" localSheetId="16" hidden="1">{"'Sheet5'!$A$1:$F$68"}</definedName>
    <definedName name="Draw10" localSheetId="4" hidden="1">{"'Sheet5'!$A$1:$F$68"}</definedName>
    <definedName name="Draw10" localSheetId="5" hidden="1">{"'Sheet5'!$A$1:$F$68"}</definedName>
    <definedName name="Draw10" localSheetId="6" hidden="1">{"'Sheet5'!$A$1:$F$68"}</definedName>
    <definedName name="Draw10" localSheetId="7" hidden="1">{"'Sheet5'!$A$1:$F$68"}</definedName>
    <definedName name="Draw10" localSheetId="1" hidden="1">{"'Sheet5'!$A$1:$F$68"}</definedName>
    <definedName name="Draw10" localSheetId="18" hidden="1">{"'Sheet5'!$A$1:$F$68"}</definedName>
    <definedName name="Draw10" localSheetId="8" hidden="1">{"'Sheet5'!$A$1:$F$68"}</definedName>
    <definedName name="Draw10" localSheetId="19" hidden="1">{"'Sheet5'!$A$1:$F$68"}</definedName>
    <definedName name="Draw10" localSheetId="10" hidden="1">{"'Sheet5'!$A$1:$F$68"}</definedName>
    <definedName name="Draw10" localSheetId="11" hidden="1">{"'Sheet5'!$A$1:$F$68"}</definedName>
    <definedName name="Draw10" localSheetId="9" hidden="1">{"'Sheet5'!$A$1:$F$68"}</definedName>
    <definedName name="Draw10" localSheetId="12" hidden="1">{"'Sheet5'!$A$1:$F$68"}</definedName>
    <definedName name="Draw10" localSheetId="21" hidden="1">{"'Sheet5'!$A$1:$F$68"}</definedName>
    <definedName name="Draw10" localSheetId="17" hidden="1">{"'Sheet5'!$A$1:$F$68"}</definedName>
    <definedName name="Draw10" localSheetId="20" hidden="1">{"'Sheet5'!$A$1:$F$68"}</definedName>
    <definedName name="Draw10" hidden="1">{"'Sheet5'!$A$1:$F$68"}</definedName>
    <definedName name="Draw11" localSheetId="13" hidden="1">{"'Sheet5'!$A$1:$F$68"}</definedName>
    <definedName name="Draw11" localSheetId="0" hidden="1">{"'Sheet5'!$A$1:$F$68"}</definedName>
    <definedName name="Draw11" localSheetId="14" hidden="1">{"'Sheet5'!$A$1:$F$68"}</definedName>
    <definedName name="Draw11" localSheetId="2" hidden="1">{"'Sheet5'!$A$1:$F$68"}</definedName>
    <definedName name="Draw11" localSheetId="15" hidden="1">{"'Sheet5'!$A$1:$F$68"}</definedName>
    <definedName name="Draw11" localSheetId="3" hidden="1">{"'Sheet5'!$A$1:$F$68"}</definedName>
    <definedName name="Draw11" localSheetId="16" hidden="1">{"'Sheet5'!$A$1:$F$68"}</definedName>
    <definedName name="Draw11" localSheetId="4" hidden="1">{"'Sheet5'!$A$1:$F$68"}</definedName>
    <definedName name="Draw11" localSheetId="5" hidden="1">{"'Sheet5'!$A$1:$F$68"}</definedName>
    <definedName name="Draw11" localSheetId="6" hidden="1">{"'Sheet5'!$A$1:$F$68"}</definedName>
    <definedName name="Draw11" localSheetId="7" hidden="1">{"'Sheet5'!$A$1:$F$68"}</definedName>
    <definedName name="Draw11" localSheetId="1" hidden="1">{"'Sheet5'!$A$1:$F$68"}</definedName>
    <definedName name="Draw11" localSheetId="18" hidden="1">{"'Sheet5'!$A$1:$F$68"}</definedName>
    <definedName name="Draw11" localSheetId="8" hidden="1">{"'Sheet5'!$A$1:$F$68"}</definedName>
    <definedName name="Draw11" localSheetId="19" hidden="1">{"'Sheet5'!$A$1:$F$68"}</definedName>
    <definedName name="Draw11" localSheetId="10" hidden="1">{"'Sheet5'!$A$1:$F$68"}</definedName>
    <definedName name="Draw11" localSheetId="11" hidden="1">{"'Sheet5'!$A$1:$F$68"}</definedName>
    <definedName name="Draw11" localSheetId="9" hidden="1">{"'Sheet5'!$A$1:$F$68"}</definedName>
    <definedName name="Draw11" localSheetId="12" hidden="1">{"'Sheet5'!$A$1:$F$68"}</definedName>
    <definedName name="Draw11" localSheetId="21" hidden="1">{"'Sheet5'!$A$1:$F$68"}</definedName>
    <definedName name="Draw11" localSheetId="17" hidden="1">{"'Sheet5'!$A$1:$F$68"}</definedName>
    <definedName name="Draw11" localSheetId="20" hidden="1">{"'Sheet5'!$A$1:$F$68"}</definedName>
    <definedName name="Draw11" hidden="1">{"'Sheet5'!$A$1:$F$68"}</definedName>
    <definedName name="Draw12" localSheetId="13" hidden="1">{"'Sheet5'!$A$1:$F$68"}</definedName>
    <definedName name="Draw12" localSheetId="0" hidden="1">{"'Sheet5'!$A$1:$F$68"}</definedName>
    <definedName name="Draw12" localSheetId="14" hidden="1">{"'Sheet5'!$A$1:$F$68"}</definedName>
    <definedName name="Draw12" localSheetId="2" hidden="1">{"'Sheet5'!$A$1:$F$68"}</definedName>
    <definedName name="Draw12" localSheetId="15" hidden="1">{"'Sheet5'!$A$1:$F$68"}</definedName>
    <definedName name="Draw12" localSheetId="3" hidden="1">{"'Sheet5'!$A$1:$F$68"}</definedName>
    <definedName name="Draw12" localSheetId="16" hidden="1">{"'Sheet5'!$A$1:$F$68"}</definedName>
    <definedName name="Draw12" localSheetId="4" hidden="1">{"'Sheet5'!$A$1:$F$68"}</definedName>
    <definedName name="Draw12" localSheetId="5" hidden="1">{"'Sheet5'!$A$1:$F$68"}</definedName>
    <definedName name="Draw12" localSheetId="6" hidden="1">{"'Sheet5'!$A$1:$F$68"}</definedName>
    <definedName name="Draw12" localSheetId="7" hidden="1">{"'Sheet5'!$A$1:$F$68"}</definedName>
    <definedName name="Draw12" localSheetId="1" hidden="1">{"'Sheet5'!$A$1:$F$68"}</definedName>
    <definedName name="Draw12" localSheetId="18" hidden="1">{"'Sheet5'!$A$1:$F$68"}</definedName>
    <definedName name="Draw12" localSheetId="8" hidden="1">{"'Sheet5'!$A$1:$F$68"}</definedName>
    <definedName name="Draw12" localSheetId="19" hidden="1">{"'Sheet5'!$A$1:$F$68"}</definedName>
    <definedName name="Draw12" localSheetId="10" hidden="1">{"'Sheet5'!$A$1:$F$68"}</definedName>
    <definedName name="Draw12" localSheetId="11" hidden="1">{"'Sheet5'!$A$1:$F$68"}</definedName>
    <definedName name="Draw12" localSheetId="9" hidden="1">{"'Sheet5'!$A$1:$F$68"}</definedName>
    <definedName name="Draw12" localSheetId="12" hidden="1">{"'Sheet5'!$A$1:$F$68"}</definedName>
    <definedName name="Draw12" localSheetId="21" hidden="1">{"'Sheet5'!$A$1:$F$68"}</definedName>
    <definedName name="Draw12" localSheetId="17" hidden="1">{"'Sheet5'!$A$1:$F$68"}</definedName>
    <definedName name="Draw12" localSheetId="20" hidden="1">{"'Sheet5'!$A$1:$F$68"}</definedName>
    <definedName name="Draw12" hidden="1">{"'Sheet5'!$A$1:$F$68"}</definedName>
    <definedName name="Draw13" localSheetId="13" hidden="1">{"'Sheet5'!$A$1:$F$68"}</definedName>
    <definedName name="Draw13" localSheetId="0" hidden="1">{"'Sheet5'!$A$1:$F$68"}</definedName>
    <definedName name="Draw13" localSheetId="14" hidden="1">{"'Sheet5'!$A$1:$F$68"}</definedName>
    <definedName name="Draw13" localSheetId="2" hidden="1">{"'Sheet5'!$A$1:$F$68"}</definedName>
    <definedName name="Draw13" localSheetId="15" hidden="1">{"'Sheet5'!$A$1:$F$68"}</definedName>
    <definedName name="Draw13" localSheetId="3" hidden="1">{"'Sheet5'!$A$1:$F$68"}</definedName>
    <definedName name="Draw13" localSheetId="16" hidden="1">{"'Sheet5'!$A$1:$F$68"}</definedName>
    <definedName name="Draw13" localSheetId="4" hidden="1">{"'Sheet5'!$A$1:$F$68"}</definedName>
    <definedName name="Draw13" localSheetId="5" hidden="1">{"'Sheet5'!$A$1:$F$68"}</definedName>
    <definedName name="Draw13" localSheetId="6" hidden="1">{"'Sheet5'!$A$1:$F$68"}</definedName>
    <definedName name="Draw13" localSheetId="7" hidden="1">{"'Sheet5'!$A$1:$F$68"}</definedName>
    <definedName name="Draw13" localSheetId="1" hidden="1">{"'Sheet5'!$A$1:$F$68"}</definedName>
    <definedName name="Draw13" localSheetId="18" hidden="1">{"'Sheet5'!$A$1:$F$68"}</definedName>
    <definedName name="Draw13" localSheetId="8" hidden="1">{"'Sheet5'!$A$1:$F$68"}</definedName>
    <definedName name="Draw13" localSheetId="19" hidden="1">{"'Sheet5'!$A$1:$F$68"}</definedName>
    <definedName name="Draw13" localSheetId="10" hidden="1">{"'Sheet5'!$A$1:$F$68"}</definedName>
    <definedName name="Draw13" localSheetId="11" hidden="1">{"'Sheet5'!$A$1:$F$68"}</definedName>
    <definedName name="Draw13" localSheetId="9" hidden="1">{"'Sheet5'!$A$1:$F$68"}</definedName>
    <definedName name="Draw13" localSheetId="12" hidden="1">{"'Sheet5'!$A$1:$F$68"}</definedName>
    <definedName name="Draw13" localSheetId="21" hidden="1">{"'Sheet5'!$A$1:$F$68"}</definedName>
    <definedName name="Draw13" localSheetId="17" hidden="1">{"'Sheet5'!$A$1:$F$68"}</definedName>
    <definedName name="Draw13" localSheetId="20" hidden="1">{"'Sheet5'!$A$1:$F$68"}</definedName>
    <definedName name="Draw13" hidden="1">{"'Sheet5'!$A$1:$F$68"}</definedName>
    <definedName name="Draw14" localSheetId="13" hidden="1">{"'Sheet5'!$A$1:$F$68"}</definedName>
    <definedName name="Draw14" localSheetId="0" hidden="1">{"'Sheet5'!$A$1:$F$68"}</definedName>
    <definedName name="Draw14" localSheetId="14" hidden="1">{"'Sheet5'!$A$1:$F$68"}</definedName>
    <definedName name="Draw14" localSheetId="2" hidden="1">{"'Sheet5'!$A$1:$F$68"}</definedName>
    <definedName name="Draw14" localSheetId="15" hidden="1">{"'Sheet5'!$A$1:$F$68"}</definedName>
    <definedName name="Draw14" localSheetId="3" hidden="1">{"'Sheet5'!$A$1:$F$68"}</definedName>
    <definedName name="Draw14" localSheetId="16" hidden="1">{"'Sheet5'!$A$1:$F$68"}</definedName>
    <definedName name="Draw14" localSheetId="4" hidden="1">{"'Sheet5'!$A$1:$F$68"}</definedName>
    <definedName name="Draw14" localSheetId="5" hidden="1">{"'Sheet5'!$A$1:$F$68"}</definedName>
    <definedName name="Draw14" localSheetId="6" hidden="1">{"'Sheet5'!$A$1:$F$68"}</definedName>
    <definedName name="Draw14" localSheetId="7" hidden="1">{"'Sheet5'!$A$1:$F$68"}</definedName>
    <definedName name="Draw14" localSheetId="1" hidden="1">{"'Sheet5'!$A$1:$F$68"}</definedName>
    <definedName name="Draw14" localSheetId="18" hidden="1">{"'Sheet5'!$A$1:$F$68"}</definedName>
    <definedName name="Draw14" localSheetId="8" hidden="1">{"'Sheet5'!$A$1:$F$68"}</definedName>
    <definedName name="Draw14" localSheetId="19" hidden="1">{"'Sheet5'!$A$1:$F$68"}</definedName>
    <definedName name="Draw14" localSheetId="10" hidden="1">{"'Sheet5'!$A$1:$F$68"}</definedName>
    <definedName name="Draw14" localSheetId="11" hidden="1">{"'Sheet5'!$A$1:$F$68"}</definedName>
    <definedName name="Draw14" localSheetId="9" hidden="1">{"'Sheet5'!$A$1:$F$68"}</definedName>
    <definedName name="Draw14" localSheetId="12" hidden="1">{"'Sheet5'!$A$1:$F$68"}</definedName>
    <definedName name="Draw14" localSheetId="21" hidden="1">{"'Sheet5'!$A$1:$F$68"}</definedName>
    <definedName name="Draw14" localSheetId="17" hidden="1">{"'Sheet5'!$A$1:$F$68"}</definedName>
    <definedName name="Draw14" localSheetId="20" hidden="1">{"'Sheet5'!$A$1:$F$68"}</definedName>
    <definedName name="Draw14" hidden="1">{"'Sheet5'!$A$1:$F$68"}</definedName>
    <definedName name="Draw15" localSheetId="13" hidden="1">{"'Sheet5'!$A$1:$F$68"}</definedName>
    <definedName name="Draw15" localSheetId="0" hidden="1">{"'Sheet5'!$A$1:$F$68"}</definedName>
    <definedName name="Draw15" localSheetId="14" hidden="1">{"'Sheet5'!$A$1:$F$68"}</definedName>
    <definedName name="Draw15" localSheetId="2" hidden="1">{"'Sheet5'!$A$1:$F$68"}</definedName>
    <definedName name="Draw15" localSheetId="15" hidden="1">{"'Sheet5'!$A$1:$F$68"}</definedName>
    <definedName name="Draw15" localSheetId="3" hidden="1">{"'Sheet5'!$A$1:$F$68"}</definedName>
    <definedName name="Draw15" localSheetId="16" hidden="1">{"'Sheet5'!$A$1:$F$68"}</definedName>
    <definedName name="Draw15" localSheetId="4" hidden="1">{"'Sheet5'!$A$1:$F$68"}</definedName>
    <definedName name="Draw15" localSheetId="5" hidden="1">{"'Sheet5'!$A$1:$F$68"}</definedName>
    <definedName name="Draw15" localSheetId="6" hidden="1">{"'Sheet5'!$A$1:$F$68"}</definedName>
    <definedName name="Draw15" localSheetId="7" hidden="1">{"'Sheet5'!$A$1:$F$68"}</definedName>
    <definedName name="Draw15" localSheetId="1" hidden="1">{"'Sheet5'!$A$1:$F$68"}</definedName>
    <definedName name="Draw15" localSheetId="18" hidden="1">{"'Sheet5'!$A$1:$F$68"}</definedName>
    <definedName name="Draw15" localSheetId="8" hidden="1">{"'Sheet5'!$A$1:$F$68"}</definedName>
    <definedName name="Draw15" localSheetId="19" hidden="1">{"'Sheet5'!$A$1:$F$68"}</definedName>
    <definedName name="Draw15" localSheetId="10" hidden="1">{"'Sheet5'!$A$1:$F$68"}</definedName>
    <definedName name="Draw15" localSheetId="11" hidden="1">{"'Sheet5'!$A$1:$F$68"}</definedName>
    <definedName name="Draw15" localSheetId="9" hidden="1">{"'Sheet5'!$A$1:$F$68"}</definedName>
    <definedName name="Draw15" localSheetId="12" hidden="1">{"'Sheet5'!$A$1:$F$68"}</definedName>
    <definedName name="Draw15" localSheetId="21" hidden="1">{"'Sheet5'!$A$1:$F$68"}</definedName>
    <definedName name="Draw15" localSheetId="17" hidden="1">{"'Sheet5'!$A$1:$F$68"}</definedName>
    <definedName name="Draw15" localSheetId="20" hidden="1">{"'Sheet5'!$A$1:$F$68"}</definedName>
    <definedName name="Draw15" hidden="1">{"'Sheet5'!$A$1:$F$68"}</definedName>
    <definedName name="Draw16" localSheetId="13" hidden="1">{"'Sheet5'!$A$1:$F$68"}</definedName>
    <definedName name="Draw16" localSheetId="0" hidden="1">{"'Sheet5'!$A$1:$F$68"}</definedName>
    <definedName name="Draw16" localSheetId="14" hidden="1">{"'Sheet5'!$A$1:$F$68"}</definedName>
    <definedName name="Draw16" localSheetId="2" hidden="1">{"'Sheet5'!$A$1:$F$68"}</definedName>
    <definedName name="Draw16" localSheetId="15" hidden="1">{"'Sheet5'!$A$1:$F$68"}</definedName>
    <definedName name="Draw16" localSheetId="3" hidden="1">{"'Sheet5'!$A$1:$F$68"}</definedName>
    <definedName name="Draw16" localSheetId="16" hidden="1">{"'Sheet5'!$A$1:$F$68"}</definedName>
    <definedName name="Draw16" localSheetId="4" hidden="1">{"'Sheet5'!$A$1:$F$68"}</definedName>
    <definedName name="Draw16" localSheetId="5" hidden="1">{"'Sheet5'!$A$1:$F$68"}</definedName>
    <definedName name="Draw16" localSheetId="6" hidden="1">{"'Sheet5'!$A$1:$F$68"}</definedName>
    <definedName name="Draw16" localSheetId="7" hidden="1">{"'Sheet5'!$A$1:$F$68"}</definedName>
    <definedName name="Draw16" localSheetId="1" hidden="1">{"'Sheet5'!$A$1:$F$68"}</definedName>
    <definedName name="Draw16" localSheetId="18" hidden="1">{"'Sheet5'!$A$1:$F$68"}</definedName>
    <definedName name="Draw16" localSheetId="8" hidden="1">{"'Sheet5'!$A$1:$F$68"}</definedName>
    <definedName name="Draw16" localSheetId="19" hidden="1">{"'Sheet5'!$A$1:$F$68"}</definedName>
    <definedName name="Draw16" localSheetId="10" hidden="1">{"'Sheet5'!$A$1:$F$68"}</definedName>
    <definedName name="Draw16" localSheetId="11" hidden="1">{"'Sheet5'!$A$1:$F$68"}</definedName>
    <definedName name="Draw16" localSheetId="9" hidden="1">{"'Sheet5'!$A$1:$F$68"}</definedName>
    <definedName name="Draw16" localSheetId="12" hidden="1">{"'Sheet5'!$A$1:$F$68"}</definedName>
    <definedName name="Draw16" localSheetId="21" hidden="1">{"'Sheet5'!$A$1:$F$68"}</definedName>
    <definedName name="Draw16" localSheetId="17" hidden="1">{"'Sheet5'!$A$1:$F$68"}</definedName>
    <definedName name="Draw16" localSheetId="20" hidden="1">{"'Sheet5'!$A$1:$F$68"}</definedName>
    <definedName name="Draw16" hidden="1">{"'Sheet5'!$A$1:$F$68"}</definedName>
    <definedName name="Draw17" localSheetId="13" hidden="1">{"'Sheet5'!$A$1:$F$68"}</definedName>
    <definedName name="Draw17" localSheetId="0" hidden="1">{"'Sheet5'!$A$1:$F$68"}</definedName>
    <definedName name="Draw17" localSheetId="14" hidden="1">{"'Sheet5'!$A$1:$F$68"}</definedName>
    <definedName name="Draw17" localSheetId="2" hidden="1">{"'Sheet5'!$A$1:$F$68"}</definedName>
    <definedName name="Draw17" localSheetId="15" hidden="1">{"'Sheet5'!$A$1:$F$68"}</definedName>
    <definedName name="Draw17" localSheetId="3" hidden="1">{"'Sheet5'!$A$1:$F$68"}</definedName>
    <definedName name="Draw17" localSheetId="16" hidden="1">{"'Sheet5'!$A$1:$F$68"}</definedName>
    <definedName name="Draw17" localSheetId="4" hidden="1">{"'Sheet5'!$A$1:$F$68"}</definedName>
    <definedName name="Draw17" localSheetId="5" hidden="1">{"'Sheet5'!$A$1:$F$68"}</definedName>
    <definedName name="Draw17" localSheetId="6" hidden="1">{"'Sheet5'!$A$1:$F$68"}</definedName>
    <definedName name="Draw17" localSheetId="7" hidden="1">{"'Sheet5'!$A$1:$F$68"}</definedName>
    <definedName name="Draw17" localSheetId="1" hidden="1">{"'Sheet5'!$A$1:$F$68"}</definedName>
    <definedName name="Draw17" localSheetId="18" hidden="1">{"'Sheet5'!$A$1:$F$68"}</definedName>
    <definedName name="Draw17" localSheetId="8" hidden="1">{"'Sheet5'!$A$1:$F$68"}</definedName>
    <definedName name="Draw17" localSheetId="19" hidden="1">{"'Sheet5'!$A$1:$F$68"}</definedName>
    <definedName name="Draw17" localSheetId="10" hidden="1">{"'Sheet5'!$A$1:$F$68"}</definedName>
    <definedName name="Draw17" localSheetId="11" hidden="1">{"'Sheet5'!$A$1:$F$68"}</definedName>
    <definedName name="Draw17" localSheetId="9" hidden="1">{"'Sheet5'!$A$1:$F$68"}</definedName>
    <definedName name="Draw17" localSheetId="12" hidden="1">{"'Sheet5'!$A$1:$F$68"}</definedName>
    <definedName name="Draw17" localSheetId="21" hidden="1">{"'Sheet5'!$A$1:$F$68"}</definedName>
    <definedName name="Draw17" localSheetId="17" hidden="1">{"'Sheet5'!$A$1:$F$68"}</definedName>
    <definedName name="Draw17" localSheetId="20" hidden="1">{"'Sheet5'!$A$1:$F$68"}</definedName>
    <definedName name="Draw17" hidden="1">{"'Sheet5'!$A$1:$F$68"}</definedName>
    <definedName name="Draw18" localSheetId="13" hidden="1">{"'Sheet5'!$A$1:$F$68"}</definedName>
    <definedName name="Draw18" localSheetId="0" hidden="1">{"'Sheet5'!$A$1:$F$68"}</definedName>
    <definedName name="Draw18" localSheetId="14" hidden="1">{"'Sheet5'!$A$1:$F$68"}</definedName>
    <definedName name="Draw18" localSheetId="2" hidden="1">{"'Sheet5'!$A$1:$F$68"}</definedName>
    <definedName name="Draw18" localSheetId="15" hidden="1">{"'Sheet5'!$A$1:$F$68"}</definedName>
    <definedName name="Draw18" localSheetId="3" hidden="1">{"'Sheet5'!$A$1:$F$68"}</definedName>
    <definedName name="Draw18" localSheetId="16" hidden="1">{"'Sheet5'!$A$1:$F$68"}</definedName>
    <definedName name="Draw18" localSheetId="4" hidden="1">{"'Sheet5'!$A$1:$F$68"}</definedName>
    <definedName name="Draw18" localSheetId="5" hidden="1">{"'Sheet5'!$A$1:$F$68"}</definedName>
    <definedName name="Draw18" localSheetId="6" hidden="1">{"'Sheet5'!$A$1:$F$68"}</definedName>
    <definedName name="Draw18" localSheetId="7" hidden="1">{"'Sheet5'!$A$1:$F$68"}</definedName>
    <definedName name="Draw18" localSheetId="1" hidden="1">{"'Sheet5'!$A$1:$F$68"}</definedName>
    <definedName name="Draw18" localSheetId="18" hidden="1">{"'Sheet5'!$A$1:$F$68"}</definedName>
    <definedName name="Draw18" localSheetId="8" hidden="1">{"'Sheet5'!$A$1:$F$68"}</definedName>
    <definedName name="Draw18" localSheetId="19" hidden="1">{"'Sheet5'!$A$1:$F$68"}</definedName>
    <definedName name="Draw18" localSheetId="10" hidden="1">{"'Sheet5'!$A$1:$F$68"}</definedName>
    <definedName name="Draw18" localSheetId="11" hidden="1">{"'Sheet5'!$A$1:$F$68"}</definedName>
    <definedName name="Draw18" localSheetId="9" hidden="1">{"'Sheet5'!$A$1:$F$68"}</definedName>
    <definedName name="Draw18" localSheetId="12" hidden="1">{"'Sheet5'!$A$1:$F$68"}</definedName>
    <definedName name="Draw18" localSheetId="21" hidden="1">{"'Sheet5'!$A$1:$F$68"}</definedName>
    <definedName name="Draw18" localSheetId="17" hidden="1">{"'Sheet5'!$A$1:$F$68"}</definedName>
    <definedName name="Draw18" localSheetId="20" hidden="1">{"'Sheet5'!$A$1:$F$68"}</definedName>
    <definedName name="Draw18" hidden="1">{"'Sheet5'!$A$1:$F$68"}</definedName>
    <definedName name="Draw2" localSheetId="13" hidden="1">{"'Sheet5'!$A$1:$F$68"}</definedName>
    <definedName name="Draw2" localSheetId="0" hidden="1">{"'Sheet5'!$A$1:$F$68"}</definedName>
    <definedName name="Draw2" localSheetId="14" hidden="1">{"'Sheet5'!$A$1:$F$68"}</definedName>
    <definedName name="Draw2" localSheetId="2" hidden="1">{"'Sheet5'!$A$1:$F$68"}</definedName>
    <definedName name="Draw2" localSheetId="15" hidden="1">{"'Sheet5'!$A$1:$F$68"}</definedName>
    <definedName name="Draw2" localSheetId="3" hidden="1">{"'Sheet5'!$A$1:$F$68"}</definedName>
    <definedName name="Draw2" localSheetId="16" hidden="1">{"'Sheet5'!$A$1:$F$68"}</definedName>
    <definedName name="Draw2" localSheetId="4" hidden="1">{"'Sheet5'!$A$1:$F$68"}</definedName>
    <definedName name="Draw2" localSheetId="5" hidden="1">{"'Sheet5'!$A$1:$F$68"}</definedName>
    <definedName name="Draw2" localSheetId="6" hidden="1">{"'Sheet5'!$A$1:$F$68"}</definedName>
    <definedName name="Draw2" localSheetId="7" hidden="1">{"'Sheet5'!$A$1:$F$68"}</definedName>
    <definedName name="Draw2" localSheetId="1" hidden="1">{"'Sheet5'!$A$1:$F$68"}</definedName>
    <definedName name="Draw2" localSheetId="18" hidden="1">{"'Sheet5'!$A$1:$F$68"}</definedName>
    <definedName name="Draw2" localSheetId="8" hidden="1">{"'Sheet5'!$A$1:$F$68"}</definedName>
    <definedName name="Draw2" localSheetId="19" hidden="1">{"'Sheet5'!$A$1:$F$68"}</definedName>
    <definedName name="Draw2" localSheetId="10" hidden="1">{"'Sheet5'!$A$1:$F$68"}</definedName>
    <definedName name="Draw2" localSheetId="11" hidden="1">{"'Sheet5'!$A$1:$F$68"}</definedName>
    <definedName name="Draw2" localSheetId="9" hidden="1">{"'Sheet5'!$A$1:$F$68"}</definedName>
    <definedName name="Draw2" localSheetId="12" hidden="1">{"'Sheet5'!$A$1:$F$68"}</definedName>
    <definedName name="Draw2" localSheetId="21" hidden="1">{"'Sheet5'!$A$1:$F$68"}</definedName>
    <definedName name="Draw2" localSheetId="17" hidden="1">{"'Sheet5'!$A$1:$F$68"}</definedName>
    <definedName name="Draw2" localSheetId="20" hidden="1">{"'Sheet5'!$A$1:$F$68"}</definedName>
    <definedName name="Draw2" hidden="1">{"'Sheet5'!$A$1:$F$68"}</definedName>
    <definedName name="Draw3" localSheetId="13" hidden="1">{"'Sheet5'!$A$1:$F$68"}</definedName>
    <definedName name="Draw3" localSheetId="0" hidden="1">{"'Sheet5'!$A$1:$F$68"}</definedName>
    <definedName name="Draw3" localSheetId="14" hidden="1">{"'Sheet5'!$A$1:$F$68"}</definedName>
    <definedName name="Draw3" localSheetId="2" hidden="1">{"'Sheet5'!$A$1:$F$68"}</definedName>
    <definedName name="Draw3" localSheetId="15" hidden="1">{"'Sheet5'!$A$1:$F$68"}</definedName>
    <definedName name="Draw3" localSheetId="3" hidden="1">{"'Sheet5'!$A$1:$F$68"}</definedName>
    <definedName name="Draw3" localSheetId="16" hidden="1">{"'Sheet5'!$A$1:$F$68"}</definedName>
    <definedName name="Draw3" localSheetId="4" hidden="1">{"'Sheet5'!$A$1:$F$68"}</definedName>
    <definedName name="Draw3" localSheetId="5" hidden="1">{"'Sheet5'!$A$1:$F$68"}</definedName>
    <definedName name="Draw3" localSheetId="6" hidden="1">{"'Sheet5'!$A$1:$F$68"}</definedName>
    <definedName name="Draw3" localSheetId="7" hidden="1">{"'Sheet5'!$A$1:$F$68"}</definedName>
    <definedName name="Draw3" localSheetId="1" hidden="1">{"'Sheet5'!$A$1:$F$68"}</definedName>
    <definedName name="Draw3" localSheetId="18" hidden="1">{"'Sheet5'!$A$1:$F$68"}</definedName>
    <definedName name="Draw3" localSheetId="8" hidden="1">{"'Sheet5'!$A$1:$F$68"}</definedName>
    <definedName name="Draw3" localSheetId="19" hidden="1">{"'Sheet5'!$A$1:$F$68"}</definedName>
    <definedName name="Draw3" localSheetId="10" hidden="1">{"'Sheet5'!$A$1:$F$68"}</definedName>
    <definedName name="Draw3" localSheetId="11" hidden="1">{"'Sheet5'!$A$1:$F$68"}</definedName>
    <definedName name="Draw3" localSheetId="9" hidden="1">{"'Sheet5'!$A$1:$F$68"}</definedName>
    <definedName name="Draw3" localSheetId="12" hidden="1">{"'Sheet5'!$A$1:$F$68"}</definedName>
    <definedName name="Draw3" localSheetId="21" hidden="1">{"'Sheet5'!$A$1:$F$68"}</definedName>
    <definedName name="Draw3" localSheetId="17" hidden="1">{"'Sheet5'!$A$1:$F$68"}</definedName>
    <definedName name="Draw3" localSheetId="20" hidden="1">{"'Sheet5'!$A$1:$F$68"}</definedName>
    <definedName name="Draw3" hidden="1">{"'Sheet5'!$A$1:$F$68"}</definedName>
    <definedName name="Draw4" localSheetId="13" hidden="1">{"'Sheet5'!$A$1:$F$68"}</definedName>
    <definedName name="Draw4" localSheetId="0" hidden="1">{"'Sheet5'!$A$1:$F$68"}</definedName>
    <definedName name="Draw4" localSheetId="14" hidden="1">{"'Sheet5'!$A$1:$F$68"}</definedName>
    <definedName name="Draw4" localSheetId="2" hidden="1">{"'Sheet5'!$A$1:$F$68"}</definedName>
    <definedName name="Draw4" localSheetId="15" hidden="1">{"'Sheet5'!$A$1:$F$68"}</definedName>
    <definedName name="Draw4" localSheetId="3" hidden="1">{"'Sheet5'!$A$1:$F$68"}</definedName>
    <definedName name="Draw4" localSheetId="16" hidden="1">{"'Sheet5'!$A$1:$F$68"}</definedName>
    <definedName name="Draw4" localSheetId="4" hidden="1">{"'Sheet5'!$A$1:$F$68"}</definedName>
    <definedName name="Draw4" localSheetId="5" hidden="1">{"'Sheet5'!$A$1:$F$68"}</definedName>
    <definedName name="Draw4" localSheetId="6" hidden="1">{"'Sheet5'!$A$1:$F$68"}</definedName>
    <definedName name="Draw4" localSheetId="7" hidden="1">{"'Sheet5'!$A$1:$F$68"}</definedName>
    <definedName name="Draw4" localSheetId="1" hidden="1">{"'Sheet5'!$A$1:$F$68"}</definedName>
    <definedName name="Draw4" localSheetId="18" hidden="1">{"'Sheet5'!$A$1:$F$68"}</definedName>
    <definedName name="Draw4" localSheetId="8" hidden="1">{"'Sheet5'!$A$1:$F$68"}</definedName>
    <definedName name="Draw4" localSheetId="19" hidden="1">{"'Sheet5'!$A$1:$F$68"}</definedName>
    <definedName name="Draw4" localSheetId="10" hidden="1">{"'Sheet5'!$A$1:$F$68"}</definedName>
    <definedName name="Draw4" localSheetId="11" hidden="1">{"'Sheet5'!$A$1:$F$68"}</definedName>
    <definedName name="Draw4" localSheetId="9" hidden="1">{"'Sheet5'!$A$1:$F$68"}</definedName>
    <definedName name="Draw4" localSheetId="12" hidden="1">{"'Sheet5'!$A$1:$F$68"}</definedName>
    <definedName name="Draw4" localSheetId="21" hidden="1">{"'Sheet5'!$A$1:$F$68"}</definedName>
    <definedName name="Draw4" localSheetId="17" hidden="1">{"'Sheet5'!$A$1:$F$68"}</definedName>
    <definedName name="Draw4" localSheetId="20" hidden="1">{"'Sheet5'!$A$1:$F$68"}</definedName>
    <definedName name="Draw4" hidden="1">{"'Sheet5'!$A$1:$F$68"}</definedName>
    <definedName name="Draw5" localSheetId="13" hidden="1">{"'Sheet5'!$A$1:$F$68"}</definedName>
    <definedName name="Draw5" localSheetId="0" hidden="1">{"'Sheet5'!$A$1:$F$68"}</definedName>
    <definedName name="Draw5" localSheetId="14" hidden="1">{"'Sheet5'!$A$1:$F$68"}</definedName>
    <definedName name="Draw5" localSheetId="2" hidden="1">{"'Sheet5'!$A$1:$F$68"}</definedName>
    <definedName name="Draw5" localSheetId="15" hidden="1">{"'Sheet5'!$A$1:$F$68"}</definedName>
    <definedName name="Draw5" localSheetId="3" hidden="1">{"'Sheet5'!$A$1:$F$68"}</definedName>
    <definedName name="Draw5" localSheetId="16" hidden="1">{"'Sheet5'!$A$1:$F$68"}</definedName>
    <definedName name="Draw5" localSheetId="4" hidden="1">{"'Sheet5'!$A$1:$F$68"}</definedName>
    <definedName name="Draw5" localSheetId="5" hidden="1">{"'Sheet5'!$A$1:$F$68"}</definedName>
    <definedName name="Draw5" localSheetId="6" hidden="1">{"'Sheet5'!$A$1:$F$68"}</definedName>
    <definedName name="Draw5" localSheetId="7" hidden="1">{"'Sheet5'!$A$1:$F$68"}</definedName>
    <definedName name="Draw5" localSheetId="1" hidden="1">{"'Sheet5'!$A$1:$F$68"}</definedName>
    <definedName name="Draw5" localSheetId="18" hidden="1">{"'Sheet5'!$A$1:$F$68"}</definedName>
    <definedName name="Draw5" localSheetId="8" hidden="1">{"'Sheet5'!$A$1:$F$68"}</definedName>
    <definedName name="Draw5" localSheetId="19" hidden="1">{"'Sheet5'!$A$1:$F$68"}</definedName>
    <definedName name="Draw5" localSheetId="10" hidden="1">{"'Sheet5'!$A$1:$F$68"}</definedName>
    <definedName name="Draw5" localSheetId="11" hidden="1">{"'Sheet5'!$A$1:$F$68"}</definedName>
    <definedName name="Draw5" localSheetId="9" hidden="1">{"'Sheet5'!$A$1:$F$68"}</definedName>
    <definedName name="Draw5" localSheetId="12" hidden="1">{"'Sheet5'!$A$1:$F$68"}</definedName>
    <definedName name="Draw5" localSheetId="21" hidden="1">{"'Sheet5'!$A$1:$F$68"}</definedName>
    <definedName name="Draw5" localSheetId="17" hidden="1">{"'Sheet5'!$A$1:$F$68"}</definedName>
    <definedName name="Draw5" localSheetId="20" hidden="1">{"'Sheet5'!$A$1:$F$68"}</definedName>
    <definedName name="Draw5" hidden="1">{"'Sheet5'!$A$1:$F$68"}</definedName>
    <definedName name="Draw6" localSheetId="13" hidden="1">{"'Sheet5'!$A$1:$F$68"}</definedName>
    <definedName name="Draw6" localSheetId="0" hidden="1">{"'Sheet5'!$A$1:$F$68"}</definedName>
    <definedName name="Draw6" localSheetId="14" hidden="1">{"'Sheet5'!$A$1:$F$68"}</definedName>
    <definedName name="Draw6" localSheetId="2" hidden="1">{"'Sheet5'!$A$1:$F$68"}</definedName>
    <definedName name="Draw6" localSheetId="15" hidden="1">{"'Sheet5'!$A$1:$F$68"}</definedName>
    <definedName name="Draw6" localSheetId="3" hidden="1">{"'Sheet5'!$A$1:$F$68"}</definedName>
    <definedName name="Draw6" localSheetId="16" hidden="1">{"'Sheet5'!$A$1:$F$68"}</definedName>
    <definedName name="Draw6" localSheetId="4" hidden="1">{"'Sheet5'!$A$1:$F$68"}</definedName>
    <definedName name="Draw6" localSheetId="5" hidden="1">{"'Sheet5'!$A$1:$F$68"}</definedName>
    <definedName name="Draw6" localSheetId="6" hidden="1">{"'Sheet5'!$A$1:$F$68"}</definedName>
    <definedName name="Draw6" localSheetId="7" hidden="1">{"'Sheet5'!$A$1:$F$68"}</definedName>
    <definedName name="Draw6" localSheetId="1" hidden="1">{"'Sheet5'!$A$1:$F$68"}</definedName>
    <definedName name="Draw6" localSheetId="18" hidden="1">{"'Sheet5'!$A$1:$F$68"}</definedName>
    <definedName name="Draw6" localSheetId="8" hidden="1">{"'Sheet5'!$A$1:$F$68"}</definedName>
    <definedName name="Draw6" localSheetId="19" hidden="1">{"'Sheet5'!$A$1:$F$68"}</definedName>
    <definedName name="Draw6" localSheetId="10" hidden="1">{"'Sheet5'!$A$1:$F$68"}</definedName>
    <definedName name="Draw6" localSheetId="11" hidden="1">{"'Sheet5'!$A$1:$F$68"}</definedName>
    <definedName name="Draw6" localSheetId="9" hidden="1">{"'Sheet5'!$A$1:$F$68"}</definedName>
    <definedName name="Draw6" localSheetId="12" hidden="1">{"'Sheet5'!$A$1:$F$68"}</definedName>
    <definedName name="Draw6" localSheetId="21" hidden="1">{"'Sheet5'!$A$1:$F$68"}</definedName>
    <definedName name="Draw6" localSheetId="17" hidden="1">{"'Sheet5'!$A$1:$F$68"}</definedName>
    <definedName name="Draw6" localSheetId="20" hidden="1">{"'Sheet5'!$A$1:$F$68"}</definedName>
    <definedName name="Draw6" hidden="1">{"'Sheet5'!$A$1:$F$68"}</definedName>
    <definedName name="Draw7" localSheetId="13" hidden="1">{"'Sheet5'!$A$1:$F$68"}</definedName>
    <definedName name="Draw7" localSheetId="0" hidden="1">{"'Sheet5'!$A$1:$F$68"}</definedName>
    <definedName name="Draw7" localSheetId="14" hidden="1">{"'Sheet5'!$A$1:$F$68"}</definedName>
    <definedName name="Draw7" localSheetId="2" hidden="1">{"'Sheet5'!$A$1:$F$68"}</definedName>
    <definedName name="Draw7" localSheetId="15" hidden="1">{"'Sheet5'!$A$1:$F$68"}</definedName>
    <definedName name="Draw7" localSheetId="3" hidden="1">{"'Sheet5'!$A$1:$F$68"}</definedName>
    <definedName name="Draw7" localSheetId="16" hidden="1">{"'Sheet5'!$A$1:$F$68"}</definedName>
    <definedName name="Draw7" localSheetId="4" hidden="1">{"'Sheet5'!$A$1:$F$68"}</definedName>
    <definedName name="Draw7" localSheetId="5" hidden="1">{"'Sheet5'!$A$1:$F$68"}</definedName>
    <definedName name="Draw7" localSheetId="6" hidden="1">{"'Sheet5'!$A$1:$F$68"}</definedName>
    <definedName name="Draw7" localSheetId="7" hidden="1">{"'Sheet5'!$A$1:$F$68"}</definedName>
    <definedName name="Draw7" localSheetId="1" hidden="1">{"'Sheet5'!$A$1:$F$68"}</definedName>
    <definedName name="Draw7" localSheetId="18" hidden="1">{"'Sheet5'!$A$1:$F$68"}</definedName>
    <definedName name="Draw7" localSheetId="8" hidden="1">{"'Sheet5'!$A$1:$F$68"}</definedName>
    <definedName name="Draw7" localSheetId="19" hidden="1">{"'Sheet5'!$A$1:$F$68"}</definedName>
    <definedName name="Draw7" localSheetId="10" hidden="1">{"'Sheet5'!$A$1:$F$68"}</definedName>
    <definedName name="Draw7" localSheetId="11" hidden="1">{"'Sheet5'!$A$1:$F$68"}</definedName>
    <definedName name="Draw7" localSheetId="9" hidden="1">{"'Sheet5'!$A$1:$F$68"}</definedName>
    <definedName name="Draw7" localSheetId="12" hidden="1">{"'Sheet5'!$A$1:$F$68"}</definedName>
    <definedName name="Draw7" localSheetId="21" hidden="1">{"'Sheet5'!$A$1:$F$68"}</definedName>
    <definedName name="Draw7" localSheetId="17" hidden="1">{"'Sheet5'!$A$1:$F$68"}</definedName>
    <definedName name="Draw7" localSheetId="20" hidden="1">{"'Sheet5'!$A$1:$F$68"}</definedName>
    <definedName name="Draw7" hidden="1">{"'Sheet5'!$A$1:$F$68"}</definedName>
    <definedName name="Draw8" localSheetId="13" hidden="1">{"'Sheet5'!$A$1:$F$68"}</definedName>
    <definedName name="Draw8" localSheetId="0" hidden="1">{"'Sheet5'!$A$1:$F$68"}</definedName>
    <definedName name="Draw8" localSheetId="14" hidden="1">{"'Sheet5'!$A$1:$F$68"}</definedName>
    <definedName name="Draw8" localSheetId="2" hidden="1">{"'Sheet5'!$A$1:$F$68"}</definedName>
    <definedName name="Draw8" localSheetId="15" hidden="1">{"'Sheet5'!$A$1:$F$68"}</definedName>
    <definedName name="Draw8" localSheetId="3" hidden="1">{"'Sheet5'!$A$1:$F$68"}</definedName>
    <definedName name="Draw8" localSheetId="16" hidden="1">{"'Sheet5'!$A$1:$F$68"}</definedName>
    <definedName name="Draw8" localSheetId="4" hidden="1">{"'Sheet5'!$A$1:$F$68"}</definedName>
    <definedName name="Draw8" localSheetId="5" hidden="1">{"'Sheet5'!$A$1:$F$68"}</definedName>
    <definedName name="Draw8" localSheetId="6" hidden="1">{"'Sheet5'!$A$1:$F$68"}</definedName>
    <definedName name="Draw8" localSheetId="7" hidden="1">{"'Sheet5'!$A$1:$F$68"}</definedName>
    <definedName name="Draw8" localSheetId="1" hidden="1">{"'Sheet5'!$A$1:$F$68"}</definedName>
    <definedName name="Draw8" localSheetId="18" hidden="1">{"'Sheet5'!$A$1:$F$68"}</definedName>
    <definedName name="Draw8" localSheetId="8" hidden="1">{"'Sheet5'!$A$1:$F$68"}</definedName>
    <definedName name="Draw8" localSheetId="19" hidden="1">{"'Sheet5'!$A$1:$F$68"}</definedName>
    <definedName name="Draw8" localSheetId="10" hidden="1">{"'Sheet5'!$A$1:$F$68"}</definedName>
    <definedName name="Draw8" localSheetId="11" hidden="1">{"'Sheet5'!$A$1:$F$68"}</definedName>
    <definedName name="Draw8" localSheetId="9" hidden="1">{"'Sheet5'!$A$1:$F$68"}</definedName>
    <definedName name="Draw8" localSheetId="12" hidden="1">{"'Sheet5'!$A$1:$F$68"}</definedName>
    <definedName name="Draw8" localSheetId="21" hidden="1">{"'Sheet5'!$A$1:$F$68"}</definedName>
    <definedName name="Draw8" localSheetId="17" hidden="1">{"'Sheet5'!$A$1:$F$68"}</definedName>
    <definedName name="Draw8" localSheetId="20" hidden="1">{"'Sheet5'!$A$1:$F$68"}</definedName>
    <definedName name="Draw8" hidden="1">{"'Sheet5'!$A$1:$F$68"}</definedName>
    <definedName name="Draw9" localSheetId="13" hidden="1">{"'Sheet5'!$A$1:$F$68"}</definedName>
    <definedName name="Draw9" localSheetId="0" hidden="1">{"'Sheet5'!$A$1:$F$68"}</definedName>
    <definedName name="Draw9" localSheetId="14" hidden="1">{"'Sheet5'!$A$1:$F$68"}</definedName>
    <definedName name="Draw9" localSheetId="2" hidden="1">{"'Sheet5'!$A$1:$F$68"}</definedName>
    <definedName name="Draw9" localSheetId="15" hidden="1">{"'Sheet5'!$A$1:$F$68"}</definedName>
    <definedName name="Draw9" localSheetId="3" hidden="1">{"'Sheet5'!$A$1:$F$68"}</definedName>
    <definedName name="Draw9" localSheetId="16" hidden="1">{"'Sheet5'!$A$1:$F$68"}</definedName>
    <definedName name="Draw9" localSheetId="4" hidden="1">{"'Sheet5'!$A$1:$F$68"}</definedName>
    <definedName name="Draw9" localSheetId="5" hidden="1">{"'Sheet5'!$A$1:$F$68"}</definedName>
    <definedName name="Draw9" localSheetId="6" hidden="1">{"'Sheet5'!$A$1:$F$68"}</definedName>
    <definedName name="Draw9" localSheetId="7" hidden="1">{"'Sheet5'!$A$1:$F$68"}</definedName>
    <definedName name="Draw9" localSheetId="1" hidden="1">{"'Sheet5'!$A$1:$F$68"}</definedName>
    <definedName name="Draw9" localSheetId="18" hidden="1">{"'Sheet5'!$A$1:$F$68"}</definedName>
    <definedName name="Draw9" localSheetId="8" hidden="1">{"'Sheet5'!$A$1:$F$68"}</definedName>
    <definedName name="Draw9" localSheetId="19" hidden="1">{"'Sheet5'!$A$1:$F$68"}</definedName>
    <definedName name="Draw9" localSheetId="10" hidden="1">{"'Sheet5'!$A$1:$F$68"}</definedName>
    <definedName name="Draw9" localSheetId="11" hidden="1">{"'Sheet5'!$A$1:$F$68"}</definedName>
    <definedName name="Draw9" localSheetId="9" hidden="1">{"'Sheet5'!$A$1:$F$68"}</definedName>
    <definedName name="Draw9" localSheetId="12" hidden="1">{"'Sheet5'!$A$1:$F$68"}</definedName>
    <definedName name="Draw9" localSheetId="21" hidden="1">{"'Sheet5'!$A$1:$F$68"}</definedName>
    <definedName name="Draw9" localSheetId="17" hidden="1">{"'Sheet5'!$A$1:$F$68"}</definedName>
    <definedName name="Draw9" localSheetId="20" hidden="1">{"'Sheet5'!$A$1:$F$68"}</definedName>
    <definedName name="Draw9" hidden="1">{"'Sheet5'!$A$1:$F$68"}</definedName>
    <definedName name="Final" localSheetId="13" hidden="1">{"'Sheet5'!$A$1:$F$68"}</definedName>
    <definedName name="Final" localSheetId="0" hidden="1">{"'Sheet5'!$A$1:$F$68"}</definedName>
    <definedName name="Final" localSheetId="14" hidden="1">{"'Sheet5'!$A$1:$F$68"}</definedName>
    <definedName name="Final" localSheetId="2" hidden="1">{"'Sheet5'!$A$1:$F$68"}</definedName>
    <definedName name="Final" localSheetId="15" hidden="1">{"'Sheet5'!$A$1:$F$68"}</definedName>
    <definedName name="Final" localSheetId="3" hidden="1">{"'Sheet5'!$A$1:$F$68"}</definedName>
    <definedName name="Final" localSheetId="16" hidden="1">{"'Sheet5'!$A$1:$F$68"}</definedName>
    <definedName name="Final" localSheetId="4" hidden="1">{"'Sheet5'!$A$1:$F$68"}</definedName>
    <definedName name="Final" localSheetId="5" hidden="1">{"'Sheet5'!$A$1:$F$68"}</definedName>
    <definedName name="Final" localSheetId="6" hidden="1">{"'Sheet5'!$A$1:$F$68"}</definedName>
    <definedName name="Final" localSheetId="7" hidden="1">{"'Sheet5'!$A$1:$F$68"}</definedName>
    <definedName name="Final" localSheetId="1" hidden="1">{"'Sheet5'!$A$1:$F$68"}</definedName>
    <definedName name="Final" localSheetId="18" hidden="1">{"'Sheet5'!$A$1:$F$68"}</definedName>
    <definedName name="Final" localSheetId="8" hidden="1">{"'Sheet5'!$A$1:$F$68"}</definedName>
    <definedName name="Final" localSheetId="19" hidden="1">{"'Sheet5'!$A$1:$F$68"}</definedName>
    <definedName name="Final" localSheetId="10" hidden="1">{"'Sheet5'!$A$1:$F$68"}</definedName>
    <definedName name="Final" localSheetId="11" hidden="1">{"'Sheet5'!$A$1:$F$68"}</definedName>
    <definedName name="Final" localSheetId="9" hidden="1">{"'Sheet5'!$A$1:$F$68"}</definedName>
    <definedName name="Final" localSheetId="12" hidden="1">{"'Sheet5'!$A$1:$F$68"}</definedName>
    <definedName name="Final" localSheetId="21" hidden="1">{"'Sheet5'!$A$1:$F$68"}</definedName>
    <definedName name="Final" localSheetId="17" hidden="1">{"'Sheet5'!$A$1:$F$68"}</definedName>
    <definedName name="Final" localSheetId="20" hidden="1">{"'Sheet5'!$A$1:$F$68"}</definedName>
    <definedName name="Final" hidden="1">{"'Sheet5'!$A$1:$F$68"}</definedName>
    <definedName name="HTML_CodePage" hidden="1">1252</definedName>
    <definedName name="HTML_Control" localSheetId="13" hidden="1">{"'Sheet5'!$A$1:$F$68"}</definedName>
    <definedName name="HTML_Control" localSheetId="0" hidden="1">{"'Sheet5'!$A$1:$F$68"}</definedName>
    <definedName name="HTML_Control" localSheetId="14" hidden="1">{"'Sheet5'!$A$1:$F$68"}</definedName>
    <definedName name="HTML_Control" localSheetId="2" hidden="1">{"'Sheet5'!$A$1:$F$68"}</definedName>
    <definedName name="HTML_Control" localSheetId="15" hidden="1">{"'Sheet5'!$A$1:$F$68"}</definedName>
    <definedName name="HTML_Control" localSheetId="3" hidden="1">{"'Sheet5'!$A$1:$F$68"}</definedName>
    <definedName name="HTML_Control" localSheetId="16" hidden="1">{"'Sheet5'!$A$1:$F$68"}</definedName>
    <definedName name="HTML_Control" localSheetId="4" hidden="1">{"'Sheet5'!$A$1:$F$68"}</definedName>
    <definedName name="HTML_Control" localSheetId="5" hidden="1">{"'Sheet5'!$A$1:$F$68"}</definedName>
    <definedName name="HTML_Control" localSheetId="6" hidden="1">{"'Sheet5'!$A$1:$F$68"}</definedName>
    <definedName name="HTML_Control" localSheetId="7" hidden="1">{"'Sheet5'!$A$1:$F$68"}</definedName>
    <definedName name="HTML_Control" localSheetId="1" hidden="1">{"'Sheet5'!$A$1:$F$68"}</definedName>
    <definedName name="HTML_Control" localSheetId="18" hidden="1">{"'Sheet5'!$A$1:$F$68"}</definedName>
    <definedName name="HTML_Control" localSheetId="8" hidden="1">{"'Sheet5'!$A$1:$F$68"}</definedName>
    <definedName name="HTML_Control" localSheetId="19" hidden="1">{"'Sheet5'!$A$1:$F$68"}</definedName>
    <definedName name="HTML_Control" localSheetId="10" hidden="1">{"'Sheet5'!$A$1:$F$68"}</definedName>
    <definedName name="HTML_Control" localSheetId="11" hidden="1">{"'Sheet5'!$A$1:$F$68"}</definedName>
    <definedName name="HTML_Control" localSheetId="9" hidden="1">{"'Sheet5'!$A$1:$F$68"}</definedName>
    <definedName name="HTML_Control" localSheetId="12" hidden="1">{"'Sheet5'!$A$1:$F$68"}</definedName>
    <definedName name="HTML_Control" localSheetId="21" hidden="1">{"'Sheet5'!$A$1:$F$68"}</definedName>
    <definedName name="HTML_Control" localSheetId="17" hidden="1">{"'Sheet5'!$A$1:$F$68"}</definedName>
    <definedName name="HTML_Control" localSheetId="20"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3">'10 Novices Do Main '!$A$1:$Q$48</definedName>
    <definedName name="_xlnm.Print_Area" localSheetId="0">'12 Novices RR G1 '!$A$1:$CI$13</definedName>
    <definedName name="_xlnm.Print_Area" localSheetId="14">'Boys 10 Do Main '!$A$1:$Q$48</definedName>
    <definedName name="_xlnm.Print_Area" localSheetId="2">'Boys 10 Si Main '!$A$1:$Q$79</definedName>
    <definedName name="_xlnm.Print_Area" localSheetId="15">'Boys 12 Do Main '!$A$1:$Q$49</definedName>
    <definedName name="_xlnm.Print_Area" localSheetId="3">'Boys 12 Si Main '!$A$1:$Q$79</definedName>
    <definedName name="_xlnm.Print_Area" localSheetId="16">'Boys 14 Do Main '!$A$1:$Q$79</definedName>
    <definedName name="_xlnm.Print_Area" localSheetId="4">'Boys 14 Si Main '!$A$1:$Q$79</definedName>
    <definedName name="_xlnm.Print_Area" localSheetId="5">'BOYS 16 RR'!$A$1:$CS$15</definedName>
    <definedName name="_xlnm.Print_Area" localSheetId="6">'Boys 18 Si Main '!$A$1:$Q$79</definedName>
    <definedName name="_xlnm.Print_Area" localSheetId="7">'Boys 21 Si Main '!$A$1:$Q$63</definedName>
    <definedName name="_xlnm.Print_Area" localSheetId="1">'Boys''14 Novices RR G1'!$A$1:$CI$13</definedName>
    <definedName name="_xlnm.Print_Area" localSheetId="18">'Girls 10 Do Main '!$A$1:$Q$32</definedName>
    <definedName name="_xlnm.Print_Area" localSheetId="8">'Girls 10 Si Main '!$A$1:$Q$55</definedName>
    <definedName name="_xlnm.Print_Area" localSheetId="19">'Girls 12&amp;14 Do Main '!$A$1:$Q$48</definedName>
    <definedName name="_xlnm.Print_Area" localSheetId="10">'Girls 14 Si Main '!$A$1:$Q$63</definedName>
    <definedName name="_xlnm.Print_Area" localSheetId="11">'Girls 16 Si Main '!$A$1:$Q$79</definedName>
    <definedName name="_xlnm.Print_Area" localSheetId="9">'Girls''12 RR G1 '!$A$1:$CI$13</definedName>
    <definedName name="_xlnm.Print_Area" localSheetId="12">'Girls''18 RR G1'!$A$1:$CI$13</definedName>
    <definedName name="_xlnm.Print_Area" localSheetId="21">'Honor Roll (2)'!$A$1:$H$55</definedName>
    <definedName name="_xlnm.Print_Area" localSheetId="17">'Sen Boys Do Main '!$A$1:$Q$79</definedName>
    <definedName name="_xlnm.Print_Area" localSheetId="20">'Sen Girls Do Main '!$A$1:$Q$79</definedName>
    <definedName name="_xlnm.Print_Titles" localSheetId="0">'12 Novices RR G1 '!$1:$6</definedName>
    <definedName name="_xlnm.Print_Titles" localSheetId="5">'BOYS 16 RR'!$1:$6</definedName>
    <definedName name="_xlnm.Print_Titles" localSheetId="1">'Boys''14 Novices RR G1'!$1:$6</definedName>
    <definedName name="_xlnm.Print_Titles" localSheetId="9">'Girls''12 RR G1 '!$1:$6</definedName>
    <definedName name="_xlnm.Print_Titles" localSheetId="12">'Girls''18 RR G1'!$1:$6</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CF13" i="23"/>
  <c r="CG13"/>
  <c r="CH13"/>
  <c r="CC13"/>
  <c r="CD13"/>
  <c r="CE13"/>
  <c r="BY13"/>
  <c r="BZ13"/>
  <c r="CB13"/>
  <c r="CF12"/>
  <c r="CG12"/>
  <c r="CH12"/>
  <c r="CC12"/>
  <c r="CD12"/>
  <c r="CE12"/>
  <c r="BY12"/>
  <c r="BZ12"/>
  <c r="CB12"/>
  <c r="CF11"/>
  <c r="CG11"/>
  <c r="CH11"/>
  <c r="CC11"/>
  <c r="CD11"/>
  <c r="CE11"/>
  <c r="BY11"/>
  <c r="BZ11"/>
  <c r="CB11"/>
  <c r="CF10"/>
  <c r="CG10"/>
  <c r="CH10"/>
  <c r="CC10"/>
  <c r="CD10"/>
  <c r="CE10"/>
  <c r="BY10"/>
  <c r="BZ10"/>
  <c r="CB10"/>
  <c r="CF13" i="22"/>
  <c r="CG13"/>
  <c r="CH13"/>
  <c r="CC13"/>
  <c r="CD13"/>
  <c r="CE13"/>
  <c r="BY13"/>
  <c r="BZ13"/>
  <c r="CB13"/>
  <c r="CF12"/>
  <c r="CG12"/>
  <c r="CH12"/>
  <c r="CC12"/>
  <c r="CD12"/>
  <c r="CE12"/>
  <c r="BY12"/>
  <c r="BZ12"/>
  <c r="CB12"/>
  <c r="CF11"/>
  <c r="CG11"/>
  <c r="CH11"/>
  <c r="CC11"/>
  <c r="CD11"/>
  <c r="CE11"/>
  <c r="BY11"/>
  <c r="BZ11"/>
  <c r="CB11"/>
  <c r="CF10"/>
  <c r="CG10"/>
  <c r="CH10"/>
  <c r="CC10"/>
  <c r="CD10"/>
  <c r="CE10"/>
  <c r="BY10"/>
  <c r="BZ10"/>
  <c r="CB10"/>
  <c r="Q48" i="21"/>
  <c r="Q4"/>
  <c r="N48"/>
  <c r="E48"/>
  <c r="E47"/>
  <c r="E46"/>
  <c r="E45"/>
  <c r="E44"/>
  <c r="E43"/>
  <c r="E42"/>
  <c r="E41"/>
  <c r="H36"/>
  <c r="F36"/>
  <c r="E36"/>
  <c r="H35"/>
  <c r="F35"/>
  <c r="E35"/>
  <c r="C35"/>
  <c r="B35"/>
  <c r="J34"/>
  <c r="J33"/>
  <c r="J32"/>
  <c r="H32"/>
  <c r="F32"/>
  <c r="E32"/>
  <c r="H31"/>
  <c r="F31"/>
  <c r="E31"/>
  <c r="C31"/>
  <c r="B31"/>
  <c r="L30"/>
  <c r="L29"/>
  <c r="H28"/>
  <c r="F28"/>
  <c r="E28"/>
  <c r="H27"/>
  <c r="F27"/>
  <c r="E27"/>
  <c r="C27"/>
  <c r="B27"/>
  <c r="J26"/>
  <c r="J25"/>
  <c r="J24"/>
  <c r="H24"/>
  <c r="F24"/>
  <c r="E24"/>
  <c r="H23"/>
  <c r="F23"/>
  <c r="E23"/>
  <c r="C23"/>
  <c r="B23"/>
  <c r="N22"/>
  <c r="N21"/>
  <c r="H20"/>
  <c r="F20"/>
  <c r="E20"/>
  <c r="H19"/>
  <c r="F19"/>
  <c r="E19"/>
  <c r="C19"/>
  <c r="B19"/>
  <c r="J18"/>
  <c r="J17"/>
  <c r="T16"/>
  <c r="J16"/>
  <c r="H16"/>
  <c r="F16"/>
  <c r="E16"/>
  <c r="T15"/>
  <c r="H15"/>
  <c r="F15"/>
  <c r="E15"/>
  <c r="C15"/>
  <c r="B15"/>
  <c r="T14"/>
  <c r="L14"/>
  <c r="T13"/>
  <c r="L13"/>
  <c r="T12"/>
  <c r="H12"/>
  <c r="F12"/>
  <c r="E12"/>
  <c r="T11"/>
  <c r="H11"/>
  <c r="F11"/>
  <c r="E11"/>
  <c r="C11"/>
  <c r="B11"/>
  <c r="T10"/>
  <c r="J10"/>
  <c r="T9"/>
  <c r="J9"/>
  <c r="T8"/>
  <c r="J8"/>
  <c r="H8"/>
  <c r="F8"/>
  <c r="E8"/>
  <c r="T7"/>
  <c r="H7"/>
  <c r="F7"/>
  <c r="E7"/>
  <c r="C7"/>
  <c r="B7"/>
  <c r="C5"/>
  <c r="J4"/>
  <c r="F4"/>
  <c r="A4"/>
  <c r="A1"/>
  <c r="Q79" i="20"/>
  <c r="Q4"/>
  <c r="N79"/>
  <c r="E79"/>
  <c r="E78"/>
  <c r="E77"/>
  <c r="E76"/>
  <c r="E75"/>
  <c r="E74"/>
  <c r="E73"/>
  <c r="E72"/>
  <c r="H68"/>
  <c r="F68"/>
  <c r="E68"/>
  <c r="H67"/>
  <c r="F67"/>
  <c r="E67"/>
  <c r="C67"/>
  <c r="B67"/>
  <c r="J66"/>
  <c r="J65"/>
  <c r="J64"/>
  <c r="H64"/>
  <c r="F64"/>
  <c r="E64"/>
  <c r="H63"/>
  <c r="F63"/>
  <c r="E63"/>
  <c r="C63"/>
  <c r="B63"/>
  <c r="L62"/>
  <c r="L61"/>
  <c r="H60"/>
  <c r="F60"/>
  <c r="E60"/>
  <c r="H59"/>
  <c r="F59"/>
  <c r="E59"/>
  <c r="C59"/>
  <c r="B59"/>
  <c r="J58"/>
  <c r="J57"/>
  <c r="J56"/>
  <c r="H56"/>
  <c r="F56"/>
  <c r="E56"/>
  <c r="H55"/>
  <c r="F55"/>
  <c r="E55"/>
  <c r="C55"/>
  <c r="B55"/>
  <c r="N54"/>
  <c r="N53"/>
  <c r="H52"/>
  <c r="F52"/>
  <c r="E52"/>
  <c r="H51"/>
  <c r="F51"/>
  <c r="E51"/>
  <c r="C51"/>
  <c r="B51"/>
  <c r="J50"/>
  <c r="J49"/>
  <c r="J48"/>
  <c r="H48"/>
  <c r="F48"/>
  <c r="E48"/>
  <c r="H47"/>
  <c r="F47"/>
  <c r="E47"/>
  <c r="C47"/>
  <c r="B47"/>
  <c r="L46"/>
  <c r="L45"/>
  <c r="H44"/>
  <c r="F44"/>
  <c r="E44"/>
  <c r="H43"/>
  <c r="F43"/>
  <c r="E43"/>
  <c r="C43"/>
  <c r="B43"/>
  <c r="J42"/>
  <c r="J41"/>
  <c r="J40"/>
  <c r="H40"/>
  <c r="F40"/>
  <c r="E40"/>
  <c r="H39"/>
  <c r="F39"/>
  <c r="E39"/>
  <c r="C39"/>
  <c r="B39"/>
  <c r="P38"/>
  <c r="P37"/>
  <c r="H36"/>
  <c r="F36"/>
  <c r="E36"/>
  <c r="H35"/>
  <c r="F35"/>
  <c r="E35"/>
  <c r="C35"/>
  <c r="B35"/>
  <c r="J34"/>
  <c r="J33"/>
  <c r="J32"/>
  <c r="H32"/>
  <c r="F32"/>
  <c r="E32"/>
  <c r="H31"/>
  <c r="F31"/>
  <c r="E31"/>
  <c r="C31"/>
  <c r="B31"/>
  <c r="L30"/>
  <c r="L29"/>
  <c r="H28"/>
  <c r="F28"/>
  <c r="E28"/>
  <c r="H27"/>
  <c r="F27"/>
  <c r="E27"/>
  <c r="C27"/>
  <c r="B27"/>
  <c r="E24"/>
  <c r="J26"/>
  <c r="E23"/>
  <c r="J25"/>
  <c r="J24"/>
  <c r="H24"/>
  <c r="F24"/>
  <c r="H23"/>
  <c r="F23"/>
  <c r="C23"/>
  <c r="B23"/>
  <c r="N22"/>
  <c r="N21"/>
  <c r="H20"/>
  <c r="F20"/>
  <c r="E20"/>
  <c r="H19"/>
  <c r="F19"/>
  <c r="E19"/>
  <c r="C19"/>
  <c r="B19"/>
  <c r="J18"/>
  <c r="J17"/>
  <c r="T16"/>
  <c r="J16"/>
  <c r="H16"/>
  <c r="F16"/>
  <c r="E16"/>
  <c r="T15"/>
  <c r="H15"/>
  <c r="F15"/>
  <c r="E15"/>
  <c r="C15"/>
  <c r="B15"/>
  <c r="T14"/>
  <c r="L14"/>
  <c r="T13"/>
  <c r="L13"/>
  <c r="T12"/>
  <c r="H12"/>
  <c r="F12"/>
  <c r="E12"/>
  <c r="T11"/>
  <c r="H11"/>
  <c r="F11"/>
  <c r="E11"/>
  <c r="C11"/>
  <c r="B11"/>
  <c r="T10"/>
  <c r="E8"/>
  <c r="J10"/>
  <c r="T9"/>
  <c r="E7"/>
  <c r="J9"/>
  <c r="T8"/>
  <c r="J8"/>
  <c r="H8"/>
  <c r="F8"/>
  <c r="T7"/>
  <c r="H7"/>
  <c r="F7"/>
  <c r="C7"/>
  <c r="B7"/>
  <c r="C5"/>
  <c r="L4"/>
  <c r="F4"/>
  <c r="A4"/>
  <c r="A1"/>
  <c r="Q79" i="19"/>
  <c r="Q4"/>
  <c r="N79"/>
  <c r="E79"/>
  <c r="E78"/>
  <c r="E77"/>
  <c r="E76"/>
  <c r="E75"/>
  <c r="E74"/>
  <c r="E73"/>
  <c r="E72"/>
  <c r="H68"/>
  <c r="F68"/>
  <c r="E68"/>
  <c r="H67"/>
  <c r="F67"/>
  <c r="E67"/>
  <c r="C67"/>
  <c r="B67"/>
  <c r="J66"/>
  <c r="J65"/>
  <c r="J64"/>
  <c r="H64"/>
  <c r="F64"/>
  <c r="E64"/>
  <c r="H63"/>
  <c r="F63"/>
  <c r="E63"/>
  <c r="C63"/>
  <c r="B63"/>
  <c r="L62"/>
  <c r="L61"/>
  <c r="H60"/>
  <c r="F60"/>
  <c r="E60"/>
  <c r="H59"/>
  <c r="F59"/>
  <c r="E59"/>
  <c r="C59"/>
  <c r="B59"/>
  <c r="J58"/>
  <c r="J57"/>
  <c r="J56"/>
  <c r="H56"/>
  <c r="F56"/>
  <c r="E56"/>
  <c r="H55"/>
  <c r="F55"/>
  <c r="E55"/>
  <c r="C55"/>
  <c r="B55"/>
  <c r="N54"/>
  <c r="N53"/>
  <c r="H52"/>
  <c r="F52"/>
  <c r="E52"/>
  <c r="H51"/>
  <c r="F51"/>
  <c r="E51"/>
  <c r="C51"/>
  <c r="B51"/>
  <c r="J50"/>
  <c r="J49"/>
  <c r="J48"/>
  <c r="H48"/>
  <c r="F48"/>
  <c r="E48"/>
  <c r="H47"/>
  <c r="F47"/>
  <c r="E47"/>
  <c r="C47"/>
  <c r="B47"/>
  <c r="L46"/>
  <c r="L45"/>
  <c r="H44"/>
  <c r="F44"/>
  <c r="E44"/>
  <c r="H43"/>
  <c r="F43"/>
  <c r="E43"/>
  <c r="C43"/>
  <c r="B43"/>
  <c r="J42"/>
  <c r="J41"/>
  <c r="J40"/>
  <c r="H40"/>
  <c r="F40"/>
  <c r="E40"/>
  <c r="H39"/>
  <c r="F39"/>
  <c r="E39"/>
  <c r="C39"/>
  <c r="B39"/>
  <c r="P38"/>
  <c r="P37"/>
  <c r="H36"/>
  <c r="F36"/>
  <c r="E36"/>
  <c r="H35"/>
  <c r="F35"/>
  <c r="E35"/>
  <c r="C35"/>
  <c r="B35"/>
  <c r="J34"/>
  <c r="J33"/>
  <c r="J32"/>
  <c r="H32"/>
  <c r="F32"/>
  <c r="E32"/>
  <c r="H31"/>
  <c r="F31"/>
  <c r="E31"/>
  <c r="C31"/>
  <c r="B31"/>
  <c r="L30"/>
  <c r="L29"/>
  <c r="H28"/>
  <c r="F28"/>
  <c r="E28"/>
  <c r="H27"/>
  <c r="F27"/>
  <c r="E27"/>
  <c r="C27"/>
  <c r="B27"/>
  <c r="E24"/>
  <c r="J26"/>
  <c r="E23"/>
  <c r="J25"/>
  <c r="J24"/>
  <c r="H24"/>
  <c r="F24"/>
  <c r="H23"/>
  <c r="F23"/>
  <c r="C23"/>
  <c r="B23"/>
  <c r="N22"/>
  <c r="N21"/>
  <c r="H20"/>
  <c r="F20"/>
  <c r="E20"/>
  <c r="H19"/>
  <c r="F19"/>
  <c r="E19"/>
  <c r="C19"/>
  <c r="B19"/>
  <c r="J18"/>
  <c r="J17"/>
  <c r="T16"/>
  <c r="J16"/>
  <c r="H16"/>
  <c r="F16"/>
  <c r="E16"/>
  <c r="T15"/>
  <c r="H15"/>
  <c r="F15"/>
  <c r="E15"/>
  <c r="C15"/>
  <c r="B15"/>
  <c r="T14"/>
  <c r="L14"/>
  <c r="T13"/>
  <c r="L13"/>
  <c r="T12"/>
  <c r="H12"/>
  <c r="F12"/>
  <c r="E12"/>
  <c r="T11"/>
  <c r="H11"/>
  <c r="F11"/>
  <c r="E11"/>
  <c r="C11"/>
  <c r="B11"/>
  <c r="T10"/>
  <c r="E8"/>
  <c r="J10"/>
  <c r="T9"/>
  <c r="E7"/>
  <c r="J9"/>
  <c r="T8"/>
  <c r="J8"/>
  <c r="H8"/>
  <c r="F8"/>
  <c r="T7"/>
  <c r="H7"/>
  <c r="F7"/>
  <c r="C7"/>
  <c r="B7"/>
  <c r="C5"/>
  <c r="L4"/>
  <c r="F4"/>
  <c r="A4"/>
  <c r="A1"/>
  <c r="CF13" i="18"/>
  <c r="CG13"/>
  <c r="CH13"/>
  <c r="CC13"/>
  <c r="CD13"/>
  <c r="CE13"/>
  <c r="BY13"/>
  <c r="BZ13"/>
  <c r="CB13"/>
  <c r="CF12"/>
  <c r="CG12"/>
  <c r="CH12"/>
  <c r="CC12"/>
  <c r="CD12"/>
  <c r="CE12"/>
  <c r="BY12"/>
  <c r="BZ12"/>
  <c r="CB12"/>
  <c r="CF11"/>
  <c r="CG11"/>
  <c r="CH11"/>
  <c r="CC11"/>
  <c r="CD11"/>
  <c r="CE11"/>
  <c r="BY11"/>
  <c r="BZ11"/>
  <c r="CB11"/>
  <c r="CF10"/>
  <c r="CG10"/>
  <c r="CH10"/>
  <c r="CC10"/>
  <c r="CD10"/>
  <c r="CE10"/>
  <c r="BY10"/>
  <c r="BZ10"/>
  <c r="CB10"/>
  <c r="Q63" i="17"/>
  <c r="Q4"/>
  <c r="N63"/>
  <c r="E59"/>
  <c r="E58"/>
  <c r="E57"/>
  <c r="E56"/>
  <c r="P22"/>
  <c r="H21"/>
  <c r="F21"/>
  <c r="E21"/>
  <c r="C21"/>
  <c r="B21"/>
  <c r="J20"/>
  <c r="H19"/>
  <c r="F19"/>
  <c r="E19"/>
  <c r="C19"/>
  <c r="B19"/>
  <c r="L18"/>
  <c r="H17"/>
  <c r="F17"/>
  <c r="E17"/>
  <c r="C17"/>
  <c r="B17"/>
  <c r="T16"/>
  <c r="J16"/>
  <c r="T15"/>
  <c r="H15"/>
  <c r="F15"/>
  <c r="E15"/>
  <c r="C15"/>
  <c r="B15"/>
  <c r="T14"/>
  <c r="N14"/>
  <c r="T13"/>
  <c r="H13"/>
  <c r="F13"/>
  <c r="E13"/>
  <c r="C13"/>
  <c r="B13"/>
  <c r="T12"/>
  <c r="J12"/>
  <c r="T11"/>
  <c r="H11"/>
  <c r="F11"/>
  <c r="E11"/>
  <c r="C11"/>
  <c r="B11"/>
  <c r="T10"/>
  <c r="L10"/>
  <c r="T9"/>
  <c r="H9"/>
  <c r="F9"/>
  <c r="E9"/>
  <c r="C9"/>
  <c r="B9"/>
  <c r="T8"/>
  <c r="E7"/>
  <c r="J8"/>
  <c r="T7"/>
  <c r="H7"/>
  <c r="F7"/>
  <c r="C7"/>
  <c r="B7"/>
  <c r="L4"/>
  <c r="F4"/>
  <c r="A4"/>
  <c r="A1"/>
  <c r="CF13" i="16"/>
  <c r="CG13"/>
  <c r="CH13"/>
  <c r="CC13"/>
  <c r="CD13"/>
  <c r="CE13"/>
  <c r="BY13"/>
  <c r="BZ13"/>
  <c r="CB13"/>
  <c r="CF12"/>
  <c r="CG12"/>
  <c r="CH12"/>
  <c r="CC12"/>
  <c r="CD12"/>
  <c r="CE12"/>
  <c r="BY12"/>
  <c r="BZ12"/>
  <c r="CB12"/>
  <c r="CF11"/>
  <c r="CG11"/>
  <c r="CH11"/>
  <c r="CC11"/>
  <c r="CD11"/>
  <c r="CE11"/>
  <c r="BY11"/>
  <c r="BZ11"/>
  <c r="CB11"/>
  <c r="CF10"/>
  <c r="CG10"/>
  <c r="CH10"/>
  <c r="CC10"/>
  <c r="CD10"/>
  <c r="CE10"/>
  <c r="BY10"/>
  <c r="BZ10"/>
  <c r="CB10"/>
  <c r="CP15" i="15"/>
  <c r="CQ15"/>
  <c r="CR15"/>
  <c r="CM15"/>
  <c r="CN15"/>
  <c r="CO15"/>
  <c r="CI15"/>
  <c r="CJ15"/>
  <c r="CL15"/>
  <c r="CP14"/>
  <c r="CQ14"/>
  <c r="CR14"/>
  <c r="CM14"/>
  <c r="CN14"/>
  <c r="CO14"/>
  <c r="CI14"/>
  <c r="CJ14"/>
  <c r="CL14"/>
  <c r="CP13"/>
  <c r="CQ13"/>
  <c r="CR13"/>
  <c r="CM13"/>
  <c r="CN13"/>
  <c r="CO13"/>
  <c r="CI13"/>
  <c r="CJ13"/>
  <c r="CL13"/>
  <c r="CP12"/>
  <c r="CQ12"/>
  <c r="CR12"/>
  <c r="CM12"/>
  <c r="CN12"/>
  <c r="CO12"/>
  <c r="CI12"/>
  <c r="CJ12"/>
  <c r="CL12"/>
  <c r="CP11"/>
  <c r="CQ11"/>
  <c r="CR11"/>
  <c r="CM11"/>
  <c r="CN11"/>
  <c r="CO11"/>
  <c r="CI11"/>
  <c r="CJ11"/>
  <c r="CL11"/>
  <c r="Q48" i="14"/>
  <c r="Q4"/>
  <c r="N48"/>
  <c r="E48"/>
  <c r="E47"/>
  <c r="E46"/>
  <c r="E45"/>
  <c r="E44"/>
  <c r="E43"/>
  <c r="E42"/>
  <c r="E41"/>
  <c r="H36"/>
  <c r="F36"/>
  <c r="E36"/>
  <c r="H35"/>
  <c r="F35"/>
  <c r="E35"/>
  <c r="C35"/>
  <c r="B35"/>
  <c r="J34"/>
  <c r="J33"/>
  <c r="J32"/>
  <c r="H32"/>
  <c r="F32"/>
  <c r="E32"/>
  <c r="H31"/>
  <c r="F31"/>
  <c r="E31"/>
  <c r="C31"/>
  <c r="B31"/>
  <c r="L30"/>
  <c r="L29"/>
  <c r="H28"/>
  <c r="F28"/>
  <c r="E28"/>
  <c r="H27"/>
  <c r="F27"/>
  <c r="E27"/>
  <c r="C27"/>
  <c r="B27"/>
  <c r="J26"/>
  <c r="J25"/>
  <c r="J24"/>
  <c r="H24"/>
  <c r="F24"/>
  <c r="E24"/>
  <c r="H23"/>
  <c r="F23"/>
  <c r="E23"/>
  <c r="C23"/>
  <c r="B23"/>
  <c r="N22"/>
  <c r="N21"/>
  <c r="H20"/>
  <c r="F20"/>
  <c r="E20"/>
  <c r="H19"/>
  <c r="F19"/>
  <c r="E19"/>
  <c r="C19"/>
  <c r="B19"/>
  <c r="J18"/>
  <c r="J17"/>
  <c r="T16"/>
  <c r="J16"/>
  <c r="H16"/>
  <c r="F16"/>
  <c r="E16"/>
  <c r="T15"/>
  <c r="H15"/>
  <c r="F15"/>
  <c r="E15"/>
  <c r="C15"/>
  <c r="B15"/>
  <c r="T14"/>
  <c r="L14"/>
  <c r="T13"/>
  <c r="L13"/>
  <c r="T12"/>
  <c r="H12"/>
  <c r="F12"/>
  <c r="E12"/>
  <c r="T11"/>
  <c r="H11"/>
  <c r="F11"/>
  <c r="E11"/>
  <c r="C11"/>
  <c r="B11"/>
  <c r="T10"/>
  <c r="J10"/>
  <c r="T9"/>
  <c r="J9"/>
  <c r="T8"/>
  <c r="J8"/>
  <c r="H8"/>
  <c r="F8"/>
  <c r="E8"/>
  <c r="T7"/>
  <c r="H7"/>
  <c r="F7"/>
  <c r="E7"/>
  <c r="C7"/>
  <c r="B7"/>
  <c r="C5"/>
  <c r="L4"/>
  <c r="J4"/>
  <c r="F4"/>
  <c r="A4"/>
  <c r="A1"/>
  <c r="Q79" i="11"/>
  <c r="Q4"/>
  <c r="N79"/>
  <c r="E79"/>
  <c r="E78"/>
  <c r="E77"/>
  <c r="E76"/>
  <c r="E75"/>
  <c r="E74"/>
  <c r="E73"/>
  <c r="E72"/>
  <c r="H68"/>
  <c r="F68"/>
  <c r="E68"/>
  <c r="H67"/>
  <c r="F67"/>
  <c r="E67"/>
  <c r="C67"/>
  <c r="B67"/>
  <c r="J66"/>
  <c r="J65"/>
  <c r="J64"/>
  <c r="H64"/>
  <c r="F64"/>
  <c r="E64"/>
  <c r="H63"/>
  <c r="F63"/>
  <c r="E63"/>
  <c r="C63"/>
  <c r="B63"/>
  <c r="L62"/>
  <c r="L61"/>
  <c r="H60"/>
  <c r="F60"/>
  <c r="E60"/>
  <c r="H59"/>
  <c r="F59"/>
  <c r="E59"/>
  <c r="C59"/>
  <c r="B59"/>
  <c r="J58"/>
  <c r="J57"/>
  <c r="J56"/>
  <c r="H56"/>
  <c r="F56"/>
  <c r="E56"/>
  <c r="H55"/>
  <c r="F55"/>
  <c r="E55"/>
  <c r="C55"/>
  <c r="B55"/>
  <c r="N54"/>
  <c r="N53"/>
  <c r="H52"/>
  <c r="F52"/>
  <c r="E52"/>
  <c r="H51"/>
  <c r="F51"/>
  <c r="E51"/>
  <c r="C51"/>
  <c r="B51"/>
  <c r="J50"/>
  <c r="J49"/>
  <c r="J48"/>
  <c r="H48"/>
  <c r="F48"/>
  <c r="E48"/>
  <c r="H47"/>
  <c r="F47"/>
  <c r="E47"/>
  <c r="C47"/>
  <c r="B47"/>
  <c r="L46"/>
  <c r="L45"/>
  <c r="H44"/>
  <c r="F44"/>
  <c r="E44"/>
  <c r="H43"/>
  <c r="F43"/>
  <c r="E43"/>
  <c r="C43"/>
  <c r="B43"/>
  <c r="J42"/>
  <c r="J41"/>
  <c r="J40"/>
  <c r="H40"/>
  <c r="F40"/>
  <c r="E40"/>
  <c r="H39"/>
  <c r="F39"/>
  <c r="E39"/>
  <c r="C39"/>
  <c r="B39"/>
  <c r="P38"/>
  <c r="P37"/>
  <c r="H36"/>
  <c r="F36"/>
  <c r="E36"/>
  <c r="H35"/>
  <c r="F35"/>
  <c r="E35"/>
  <c r="C35"/>
  <c r="B35"/>
  <c r="J34"/>
  <c r="J33"/>
  <c r="J32"/>
  <c r="H32"/>
  <c r="F32"/>
  <c r="E32"/>
  <c r="H31"/>
  <c r="F31"/>
  <c r="E31"/>
  <c r="C31"/>
  <c r="B31"/>
  <c r="L30"/>
  <c r="L29"/>
  <c r="H28"/>
  <c r="F28"/>
  <c r="E28"/>
  <c r="H27"/>
  <c r="F27"/>
  <c r="E27"/>
  <c r="C27"/>
  <c r="B27"/>
  <c r="E24"/>
  <c r="J26"/>
  <c r="E23"/>
  <c r="J25"/>
  <c r="J24"/>
  <c r="H24"/>
  <c r="F24"/>
  <c r="H23"/>
  <c r="F23"/>
  <c r="C23"/>
  <c r="B23"/>
  <c r="N22"/>
  <c r="N21"/>
  <c r="H20"/>
  <c r="F20"/>
  <c r="E20"/>
  <c r="H19"/>
  <c r="F19"/>
  <c r="E19"/>
  <c r="C19"/>
  <c r="B19"/>
  <c r="J18"/>
  <c r="J17"/>
  <c r="T16"/>
  <c r="J16"/>
  <c r="H16"/>
  <c r="F16"/>
  <c r="E16"/>
  <c r="T15"/>
  <c r="H15"/>
  <c r="F15"/>
  <c r="E15"/>
  <c r="C15"/>
  <c r="B15"/>
  <c r="T14"/>
  <c r="L14"/>
  <c r="T13"/>
  <c r="L13"/>
  <c r="T12"/>
  <c r="H12"/>
  <c r="F12"/>
  <c r="E12"/>
  <c r="T11"/>
  <c r="H11"/>
  <c r="F11"/>
  <c r="E11"/>
  <c r="C11"/>
  <c r="B11"/>
  <c r="T10"/>
  <c r="E8"/>
  <c r="J10"/>
  <c r="T9"/>
  <c r="E7"/>
  <c r="J9"/>
  <c r="T8"/>
  <c r="J8"/>
  <c r="H8"/>
  <c r="F8"/>
  <c r="T7"/>
  <c r="H7"/>
  <c r="F7"/>
  <c r="C7"/>
  <c r="B7"/>
  <c r="C5"/>
  <c r="L4"/>
  <c r="J4"/>
  <c r="F4"/>
  <c r="A4"/>
  <c r="A1"/>
  <c r="Q79" i="10"/>
  <c r="Q4"/>
  <c r="N79"/>
  <c r="E75"/>
  <c r="E74"/>
  <c r="E73"/>
  <c r="E72"/>
  <c r="H37"/>
  <c r="F37"/>
  <c r="E37"/>
  <c r="C37"/>
  <c r="B37"/>
  <c r="J36"/>
  <c r="H35"/>
  <c r="F35"/>
  <c r="E35"/>
  <c r="C35"/>
  <c r="B35"/>
  <c r="L34"/>
  <c r="H33"/>
  <c r="F33"/>
  <c r="E33"/>
  <c r="C33"/>
  <c r="B33"/>
  <c r="J32"/>
  <c r="H31"/>
  <c r="F31"/>
  <c r="E31"/>
  <c r="C31"/>
  <c r="B31"/>
  <c r="N30"/>
  <c r="H29"/>
  <c r="F29"/>
  <c r="E29"/>
  <c r="C29"/>
  <c r="B29"/>
  <c r="J28"/>
  <c r="H27"/>
  <c r="F27"/>
  <c r="E27"/>
  <c r="C27"/>
  <c r="B27"/>
  <c r="L26"/>
  <c r="H25"/>
  <c r="F25"/>
  <c r="E25"/>
  <c r="C25"/>
  <c r="B25"/>
  <c r="J24"/>
  <c r="H23"/>
  <c r="F23"/>
  <c r="E23"/>
  <c r="C23"/>
  <c r="B23"/>
  <c r="N14"/>
  <c r="P22"/>
  <c r="H21"/>
  <c r="F21"/>
  <c r="E21"/>
  <c r="C21"/>
  <c r="B21"/>
  <c r="J20"/>
  <c r="H19"/>
  <c r="F19"/>
  <c r="E19"/>
  <c r="C19"/>
  <c r="B19"/>
  <c r="L18"/>
  <c r="H17"/>
  <c r="F17"/>
  <c r="E17"/>
  <c r="C17"/>
  <c r="B17"/>
  <c r="T16"/>
  <c r="E15"/>
  <c r="J16"/>
  <c r="T15"/>
  <c r="H15"/>
  <c r="F15"/>
  <c r="C15"/>
  <c r="B15"/>
  <c r="T14"/>
  <c r="T13"/>
  <c r="H13"/>
  <c r="F13"/>
  <c r="E13"/>
  <c r="C13"/>
  <c r="B13"/>
  <c r="T12"/>
  <c r="J12"/>
  <c r="T11"/>
  <c r="H11"/>
  <c r="F11"/>
  <c r="E11"/>
  <c r="C11"/>
  <c r="B11"/>
  <c r="T10"/>
  <c r="L10"/>
  <c r="T9"/>
  <c r="H9"/>
  <c r="F9"/>
  <c r="E9"/>
  <c r="C9"/>
  <c r="B9"/>
  <c r="T8"/>
  <c r="E7"/>
  <c r="J8"/>
  <c r="T7"/>
  <c r="H7"/>
  <c r="F7"/>
  <c r="C7"/>
  <c r="B7"/>
  <c r="L4"/>
  <c r="J4"/>
  <c r="F4"/>
  <c r="A4"/>
  <c r="A1"/>
  <c r="Q63" i="9"/>
  <c r="Q4"/>
  <c r="N63"/>
  <c r="E59"/>
  <c r="E58"/>
  <c r="E57"/>
  <c r="E56"/>
  <c r="P22"/>
  <c r="H21"/>
  <c r="F21"/>
  <c r="E21"/>
  <c r="C21"/>
  <c r="B21"/>
  <c r="J20"/>
  <c r="H19"/>
  <c r="F19"/>
  <c r="E19"/>
  <c r="C19"/>
  <c r="B19"/>
  <c r="L18"/>
  <c r="H17"/>
  <c r="F17"/>
  <c r="E17"/>
  <c r="C17"/>
  <c r="B17"/>
  <c r="T16"/>
  <c r="J16"/>
  <c r="T15"/>
  <c r="H15"/>
  <c r="F15"/>
  <c r="E15"/>
  <c r="C15"/>
  <c r="B15"/>
  <c r="T14"/>
  <c r="N14"/>
  <c r="T13"/>
  <c r="H13"/>
  <c r="F13"/>
  <c r="E13"/>
  <c r="C13"/>
  <c r="B13"/>
  <c r="T12"/>
  <c r="J12"/>
  <c r="T11"/>
  <c r="H11"/>
  <c r="F11"/>
  <c r="E11"/>
  <c r="C11"/>
  <c r="B11"/>
  <c r="T10"/>
  <c r="L10"/>
  <c r="T9"/>
  <c r="H9"/>
  <c r="F9"/>
  <c r="E9"/>
  <c r="C9"/>
  <c r="B9"/>
  <c r="T8"/>
  <c r="E7"/>
  <c r="J8"/>
  <c r="T7"/>
  <c r="H7"/>
  <c r="F7"/>
  <c r="C7"/>
  <c r="B7"/>
  <c r="L4"/>
  <c r="J4"/>
  <c r="F4"/>
  <c r="A4"/>
  <c r="A1"/>
  <c r="Q48" i="8"/>
  <c r="Q4"/>
  <c r="N48"/>
  <c r="E48"/>
  <c r="E47"/>
  <c r="E46"/>
  <c r="E45"/>
  <c r="E44"/>
  <c r="E43"/>
  <c r="E42"/>
  <c r="E41"/>
  <c r="H36"/>
  <c r="F36"/>
  <c r="E36"/>
  <c r="H35"/>
  <c r="F35"/>
  <c r="E35"/>
  <c r="C35"/>
  <c r="B35"/>
  <c r="J34"/>
  <c r="J33"/>
  <c r="J32"/>
  <c r="H32"/>
  <c r="F32"/>
  <c r="E32"/>
  <c r="H31"/>
  <c r="F31"/>
  <c r="E31"/>
  <c r="C31"/>
  <c r="B31"/>
  <c r="L30"/>
  <c r="L29"/>
  <c r="H28"/>
  <c r="F28"/>
  <c r="E28"/>
  <c r="H27"/>
  <c r="F27"/>
  <c r="E27"/>
  <c r="C27"/>
  <c r="B27"/>
  <c r="J26"/>
  <c r="J25"/>
  <c r="J24"/>
  <c r="H24"/>
  <c r="F24"/>
  <c r="E24"/>
  <c r="H23"/>
  <c r="F23"/>
  <c r="E23"/>
  <c r="C23"/>
  <c r="B23"/>
  <c r="N22"/>
  <c r="N21"/>
  <c r="H20"/>
  <c r="F20"/>
  <c r="E20"/>
  <c r="H19"/>
  <c r="F19"/>
  <c r="E19"/>
  <c r="C19"/>
  <c r="B19"/>
  <c r="J18"/>
  <c r="J17"/>
  <c r="T16"/>
  <c r="J16"/>
  <c r="H16"/>
  <c r="F16"/>
  <c r="E16"/>
  <c r="T15"/>
  <c r="H15"/>
  <c r="F15"/>
  <c r="E15"/>
  <c r="C15"/>
  <c r="B15"/>
  <c r="T14"/>
  <c r="L14"/>
  <c r="T13"/>
  <c r="L13"/>
  <c r="T12"/>
  <c r="H12"/>
  <c r="F12"/>
  <c r="E12"/>
  <c r="T11"/>
  <c r="H11"/>
  <c r="F11"/>
  <c r="E11"/>
  <c r="C11"/>
  <c r="B11"/>
  <c r="T10"/>
  <c r="E8"/>
  <c r="J10"/>
  <c r="T9"/>
  <c r="E7"/>
  <c r="J9"/>
  <c r="T8"/>
  <c r="J8"/>
  <c r="H8"/>
  <c r="F8"/>
  <c r="T7"/>
  <c r="H7"/>
  <c r="F7"/>
  <c r="C7"/>
  <c r="B7"/>
  <c r="C5"/>
  <c r="J4"/>
  <c r="F4"/>
  <c r="A4"/>
  <c r="A1"/>
  <c r="Q79" i="7"/>
  <c r="Q4"/>
  <c r="N79"/>
  <c r="E75"/>
  <c r="E74"/>
  <c r="E73"/>
  <c r="E72"/>
  <c r="H37"/>
  <c r="F37"/>
  <c r="E37"/>
  <c r="C37"/>
  <c r="B37"/>
  <c r="J36"/>
  <c r="H35"/>
  <c r="F35"/>
  <c r="E35"/>
  <c r="C35"/>
  <c r="B35"/>
  <c r="L34"/>
  <c r="H33"/>
  <c r="F33"/>
  <c r="E33"/>
  <c r="C33"/>
  <c r="B33"/>
  <c r="J32"/>
  <c r="H31"/>
  <c r="F31"/>
  <c r="E31"/>
  <c r="C31"/>
  <c r="B31"/>
  <c r="N30"/>
  <c r="H29"/>
  <c r="F29"/>
  <c r="E29"/>
  <c r="C29"/>
  <c r="B29"/>
  <c r="J28"/>
  <c r="H27"/>
  <c r="F27"/>
  <c r="E27"/>
  <c r="C27"/>
  <c r="B27"/>
  <c r="L26"/>
  <c r="H25"/>
  <c r="F25"/>
  <c r="E25"/>
  <c r="C25"/>
  <c r="B25"/>
  <c r="J24"/>
  <c r="H23"/>
  <c r="F23"/>
  <c r="E23"/>
  <c r="C23"/>
  <c r="B23"/>
  <c r="P22"/>
  <c r="H21"/>
  <c r="F21"/>
  <c r="E21"/>
  <c r="C21"/>
  <c r="B21"/>
  <c r="J20"/>
  <c r="H19"/>
  <c r="F19"/>
  <c r="E19"/>
  <c r="C19"/>
  <c r="B19"/>
  <c r="L18"/>
  <c r="H17"/>
  <c r="F17"/>
  <c r="E17"/>
  <c r="C17"/>
  <c r="B17"/>
  <c r="T16"/>
  <c r="E15"/>
  <c r="J16"/>
  <c r="T15"/>
  <c r="H15"/>
  <c r="F15"/>
  <c r="C15"/>
  <c r="B15"/>
  <c r="T14"/>
  <c r="N14"/>
  <c r="T13"/>
  <c r="H13"/>
  <c r="F13"/>
  <c r="E13"/>
  <c r="C13"/>
  <c r="B13"/>
  <c r="T12"/>
  <c r="J12"/>
  <c r="T11"/>
  <c r="H11"/>
  <c r="F11"/>
  <c r="E11"/>
  <c r="C11"/>
  <c r="B11"/>
  <c r="T10"/>
  <c r="L10"/>
  <c r="T9"/>
  <c r="H9"/>
  <c r="F9"/>
  <c r="E9"/>
  <c r="C9"/>
  <c r="B9"/>
  <c r="T8"/>
  <c r="E7"/>
  <c r="J8"/>
  <c r="T7"/>
  <c r="H7"/>
  <c r="F7"/>
  <c r="C7"/>
  <c r="B7"/>
  <c r="L4"/>
  <c r="J4"/>
  <c r="F4"/>
  <c r="A4"/>
  <c r="A1"/>
  <c r="Q49" i="6"/>
  <c r="Q4"/>
  <c r="N49"/>
  <c r="E49"/>
  <c r="E48"/>
  <c r="E47"/>
  <c r="E46"/>
  <c r="E45"/>
  <c r="E44"/>
  <c r="E43"/>
  <c r="E42"/>
  <c r="H38"/>
  <c r="F38"/>
  <c r="E38"/>
  <c r="H36"/>
  <c r="F36"/>
  <c r="E36"/>
  <c r="H35"/>
  <c r="F35"/>
  <c r="E35"/>
  <c r="C35"/>
  <c r="B35"/>
  <c r="J34"/>
  <c r="J33"/>
  <c r="J32"/>
  <c r="H32"/>
  <c r="F32"/>
  <c r="E32"/>
  <c r="H31"/>
  <c r="F31"/>
  <c r="E31"/>
  <c r="C31"/>
  <c r="B31"/>
  <c r="L30"/>
  <c r="L29"/>
  <c r="H28"/>
  <c r="F28"/>
  <c r="E28"/>
  <c r="H27"/>
  <c r="F27"/>
  <c r="E27"/>
  <c r="C27"/>
  <c r="B27"/>
  <c r="J26"/>
  <c r="J25"/>
  <c r="J24"/>
  <c r="H24"/>
  <c r="F24"/>
  <c r="E24"/>
  <c r="H23"/>
  <c r="F23"/>
  <c r="E23"/>
  <c r="C23"/>
  <c r="B23"/>
  <c r="N22"/>
  <c r="N21"/>
  <c r="H20"/>
  <c r="F20"/>
  <c r="E20"/>
  <c r="H19"/>
  <c r="F19"/>
  <c r="E19"/>
  <c r="C19"/>
  <c r="B19"/>
  <c r="J18"/>
  <c r="J17"/>
  <c r="T16"/>
  <c r="J16"/>
  <c r="H16"/>
  <c r="F16"/>
  <c r="E16"/>
  <c r="T15"/>
  <c r="H15"/>
  <c r="F15"/>
  <c r="E15"/>
  <c r="C15"/>
  <c r="B15"/>
  <c r="T14"/>
  <c r="L14"/>
  <c r="T13"/>
  <c r="L13"/>
  <c r="T12"/>
  <c r="H12"/>
  <c r="F12"/>
  <c r="E12"/>
  <c r="T11"/>
  <c r="H11"/>
  <c r="F11"/>
  <c r="E11"/>
  <c r="C11"/>
  <c r="B11"/>
  <c r="T10"/>
  <c r="E8"/>
  <c r="J10"/>
  <c r="T9"/>
  <c r="E7"/>
  <c r="J9"/>
  <c r="T8"/>
  <c r="J8"/>
  <c r="H8"/>
  <c r="F8"/>
  <c r="T7"/>
  <c r="H7"/>
  <c r="F7"/>
  <c r="C7"/>
  <c r="B7"/>
  <c r="C5"/>
  <c r="L4"/>
  <c r="J4"/>
  <c r="F4"/>
  <c r="A4"/>
  <c r="A1"/>
  <c r="Q79" i="5"/>
  <c r="Q4"/>
  <c r="N79"/>
  <c r="E75"/>
  <c r="E74"/>
  <c r="E73"/>
  <c r="E72"/>
  <c r="H37"/>
  <c r="F37"/>
  <c r="E37"/>
  <c r="C37"/>
  <c r="B37"/>
  <c r="J36"/>
  <c r="H35"/>
  <c r="F35"/>
  <c r="E35"/>
  <c r="C35"/>
  <c r="B35"/>
  <c r="L34"/>
  <c r="H33"/>
  <c r="F33"/>
  <c r="E33"/>
  <c r="C33"/>
  <c r="B33"/>
  <c r="J32"/>
  <c r="H31"/>
  <c r="F31"/>
  <c r="E31"/>
  <c r="C31"/>
  <c r="B31"/>
  <c r="N30"/>
  <c r="H29"/>
  <c r="F29"/>
  <c r="E29"/>
  <c r="C29"/>
  <c r="B29"/>
  <c r="J28"/>
  <c r="H27"/>
  <c r="F27"/>
  <c r="E27"/>
  <c r="C27"/>
  <c r="B27"/>
  <c r="L26"/>
  <c r="H25"/>
  <c r="F25"/>
  <c r="E25"/>
  <c r="C25"/>
  <c r="B25"/>
  <c r="J24"/>
  <c r="H23"/>
  <c r="F23"/>
  <c r="E23"/>
  <c r="C23"/>
  <c r="B23"/>
  <c r="P22"/>
  <c r="H21"/>
  <c r="F21"/>
  <c r="E21"/>
  <c r="C21"/>
  <c r="B21"/>
  <c r="J20"/>
  <c r="H19"/>
  <c r="F19"/>
  <c r="E19"/>
  <c r="C19"/>
  <c r="B19"/>
  <c r="L18"/>
  <c r="H17"/>
  <c r="F17"/>
  <c r="E17"/>
  <c r="C17"/>
  <c r="B17"/>
  <c r="T16"/>
  <c r="E15"/>
  <c r="J16"/>
  <c r="T15"/>
  <c r="H15"/>
  <c r="F15"/>
  <c r="C15"/>
  <c r="B15"/>
  <c r="T14"/>
  <c r="N14"/>
  <c r="T13"/>
  <c r="H13"/>
  <c r="F13"/>
  <c r="E13"/>
  <c r="C13"/>
  <c r="B13"/>
  <c r="T12"/>
  <c r="E11"/>
  <c r="J12"/>
  <c r="T11"/>
  <c r="H11"/>
  <c r="F11"/>
  <c r="C11"/>
  <c r="B11"/>
  <c r="T10"/>
  <c r="L10"/>
  <c r="T9"/>
  <c r="H9"/>
  <c r="F9"/>
  <c r="E9"/>
  <c r="C9"/>
  <c r="B9"/>
  <c r="T8"/>
  <c r="E7"/>
  <c r="J8"/>
  <c r="T7"/>
  <c r="H7"/>
  <c r="F7"/>
  <c r="C7"/>
  <c r="B7"/>
  <c r="L4"/>
  <c r="J4"/>
  <c r="F4"/>
  <c r="A4"/>
  <c r="A1"/>
  <c r="Q55" i="4"/>
  <c r="Q4"/>
  <c r="N55"/>
  <c r="E51"/>
  <c r="E50"/>
  <c r="E49"/>
  <c r="E48"/>
  <c r="T14"/>
  <c r="N14"/>
  <c r="T13"/>
  <c r="H13"/>
  <c r="F13"/>
  <c r="E13"/>
  <c r="C13"/>
  <c r="B13"/>
  <c r="T12"/>
  <c r="J12"/>
  <c r="T11"/>
  <c r="H11"/>
  <c r="F11"/>
  <c r="E11"/>
  <c r="C11"/>
  <c r="B11"/>
  <c r="T10"/>
  <c r="L10"/>
  <c r="T9"/>
  <c r="H9"/>
  <c r="F9"/>
  <c r="E9"/>
  <c r="C9"/>
  <c r="B9"/>
  <c r="T8"/>
  <c r="J8"/>
  <c r="T7"/>
  <c r="H7"/>
  <c r="F7"/>
  <c r="E7"/>
  <c r="C7"/>
  <c r="B7"/>
  <c r="L4"/>
  <c r="J4"/>
  <c r="F4"/>
  <c r="A4"/>
  <c r="A1"/>
  <c r="Q32" i="3"/>
  <c r="Q4"/>
  <c r="N32"/>
  <c r="E32"/>
  <c r="E31"/>
  <c r="E30"/>
  <c r="E29"/>
  <c r="E28"/>
  <c r="E27"/>
  <c r="E26"/>
  <c r="E25"/>
  <c r="H20"/>
  <c r="F20"/>
  <c r="E20"/>
  <c r="H19"/>
  <c r="F19"/>
  <c r="E19"/>
  <c r="C19"/>
  <c r="B19"/>
  <c r="J18"/>
  <c r="J17"/>
  <c r="T16"/>
  <c r="J16"/>
  <c r="H16"/>
  <c r="F16"/>
  <c r="E16"/>
  <c r="T15"/>
  <c r="H15"/>
  <c r="F15"/>
  <c r="E15"/>
  <c r="C15"/>
  <c r="B15"/>
  <c r="T14"/>
  <c r="L14"/>
  <c r="T13"/>
  <c r="L13"/>
  <c r="T12"/>
  <c r="H12"/>
  <c r="F12"/>
  <c r="E12"/>
  <c r="T11"/>
  <c r="H11"/>
  <c r="F11"/>
  <c r="E11"/>
  <c r="C11"/>
  <c r="B11"/>
  <c r="T10"/>
  <c r="J10"/>
  <c r="T9"/>
  <c r="J9"/>
  <c r="T8"/>
  <c r="J8"/>
  <c r="H8"/>
  <c r="F8"/>
  <c r="E8"/>
  <c r="T7"/>
  <c r="H7"/>
  <c r="F7"/>
  <c r="E7"/>
  <c r="C7"/>
  <c r="B7"/>
  <c r="C5"/>
  <c r="J4"/>
  <c r="F4"/>
  <c r="A4"/>
  <c r="A1"/>
  <c r="Q79" i="2"/>
  <c r="Q4"/>
  <c r="N79"/>
  <c r="E79"/>
  <c r="E78"/>
  <c r="E77"/>
  <c r="E76"/>
  <c r="E75"/>
  <c r="E74"/>
  <c r="E73"/>
  <c r="E72"/>
  <c r="H69"/>
  <c r="F69"/>
  <c r="E69"/>
  <c r="C69"/>
  <c r="B69"/>
  <c r="J68"/>
  <c r="H67"/>
  <c r="F67"/>
  <c r="E67"/>
  <c r="C67"/>
  <c r="B67"/>
  <c r="L66"/>
  <c r="H65"/>
  <c r="F65"/>
  <c r="E65"/>
  <c r="C65"/>
  <c r="B65"/>
  <c r="J64"/>
  <c r="H63"/>
  <c r="F63"/>
  <c r="E63"/>
  <c r="C63"/>
  <c r="B63"/>
  <c r="N62"/>
  <c r="H61"/>
  <c r="F61"/>
  <c r="E61"/>
  <c r="C61"/>
  <c r="B61"/>
  <c r="J60"/>
  <c r="H59"/>
  <c r="F59"/>
  <c r="E59"/>
  <c r="C59"/>
  <c r="B59"/>
  <c r="E57"/>
  <c r="J56"/>
  <c r="L58"/>
  <c r="H57"/>
  <c r="F57"/>
  <c r="C57"/>
  <c r="B57"/>
  <c r="H55"/>
  <c r="F55"/>
  <c r="E55"/>
  <c r="C55"/>
  <c r="B55"/>
  <c r="P54"/>
  <c r="H53"/>
  <c r="F53"/>
  <c r="E53"/>
  <c r="C53"/>
  <c r="B53"/>
  <c r="J52"/>
  <c r="H51"/>
  <c r="F51"/>
  <c r="E51"/>
  <c r="C51"/>
  <c r="B51"/>
  <c r="L50"/>
  <c r="H49"/>
  <c r="F49"/>
  <c r="E49"/>
  <c r="C49"/>
  <c r="B49"/>
  <c r="J48"/>
  <c r="H47"/>
  <c r="F47"/>
  <c r="E47"/>
  <c r="C47"/>
  <c r="B47"/>
  <c r="N46"/>
  <c r="H45"/>
  <c r="F45"/>
  <c r="E45"/>
  <c r="C45"/>
  <c r="B45"/>
  <c r="J44"/>
  <c r="H43"/>
  <c r="F43"/>
  <c r="E43"/>
  <c r="C43"/>
  <c r="B43"/>
  <c r="E41"/>
  <c r="J40"/>
  <c r="L42"/>
  <c r="H41"/>
  <c r="F41"/>
  <c r="C41"/>
  <c r="B41"/>
  <c r="H39"/>
  <c r="F39"/>
  <c r="E39"/>
  <c r="C39"/>
  <c r="B39"/>
  <c r="H37"/>
  <c r="F37"/>
  <c r="E37"/>
  <c r="C37"/>
  <c r="B37"/>
  <c r="E35"/>
  <c r="J36"/>
  <c r="H35"/>
  <c r="F35"/>
  <c r="C35"/>
  <c r="B35"/>
  <c r="L34"/>
  <c r="H33"/>
  <c r="F33"/>
  <c r="E33"/>
  <c r="C33"/>
  <c r="B33"/>
  <c r="E31"/>
  <c r="J32"/>
  <c r="H31"/>
  <c r="F31"/>
  <c r="C31"/>
  <c r="B31"/>
  <c r="E23"/>
  <c r="J24"/>
  <c r="L26"/>
  <c r="N30"/>
  <c r="H29"/>
  <c r="F29"/>
  <c r="E29"/>
  <c r="C29"/>
  <c r="B29"/>
  <c r="E27"/>
  <c r="J28"/>
  <c r="H27"/>
  <c r="F27"/>
  <c r="C27"/>
  <c r="B27"/>
  <c r="H25"/>
  <c r="F25"/>
  <c r="E25"/>
  <c r="C25"/>
  <c r="B25"/>
  <c r="H23"/>
  <c r="F23"/>
  <c r="C23"/>
  <c r="B23"/>
  <c r="P22"/>
  <c r="H21"/>
  <c r="F21"/>
  <c r="E21"/>
  <c r="C21"/>
  <c r="B21"/>
  <c r="E19"/>
  <c r="J20"/>
  <c r="H19"/>
  <c r="F19"/>
  <c r="C19"/>
  <c r="B19"/>
  <c r="E15"/>
  <c r="J16"/>
  <c r="L18"/>
  <c r="H17"/>
  <c r="F17"/>
  <c r="E17"/>
  <c r="C17"/>
  <c r="B17"/>
  <c r="T16"/>
  <c r="T15"/>
  <c r="H15"/>
  <c r="F15"/>
  <c r="C15"/>
  <c r="B15"/>
  <c r="T14"/>
  <c r="E7"/>
  <c r="J8"/>
  <c r="L10"/>
  <c r="N14"/>
  <c r="T13"/>
  <c r="H13"/>
  <c r="F13"/>
  <c r="E13"/>
  <c r="C13"/>
  <c r="B13"/>
  <c r="T12"/>
  <c r="E11"/>
  <c r="J12"/>
  <c r="T11"/>
  <c r="H11"/>
  <c r="F11"/>
  <c r="C11"/>
  <c r="B11"/>
  <c r="T10"/>
  <c r="T9"/>
  <c r="H9"/>
  <c r="F9"/>
  <c r="E9"/>
  <c r="C9"/>
  <c r="B9"/>
  <c r="T8"/>
  <c r="T7"/>
  <c r="H7"/>
  <c r="F7"/>
  <c r="C7"/>
  <c r="B7"/>
  <c r="L4"/>
  <c r="F4"/>
  <c r="A4"/>
  <c r="A1"/>
  <c r="Q79" i="1"/>
  <c r="Q4"/>
  <c r="N79"/>
  <c r="E79"/>
  <c r="E78"/>
  <c r="E77"/>
  <c r="E76"/>
  <c r="E75"/>
  <c r="E74"/>
  <c r="E73"/>
  <c r="E72"/>
  <c r="H69"/>
  <c r="F69"/>
  <c r="E69"/>
  <c r="C69"/>
  <c r="B69"/>
  <c r="J68"/>
  <c r="H67"/>
  <c r="F67"/>
  <c r="E67"/>
  <c r="C67"/>
  <c r="B67"/>
  <c r="L66"/>
  <c r="H65"/>
  <c r="F65"/>
  <c r="E65"/>
  <c r="C65"/>
  <c r="B65"/>
  <c r="J64"/>
  <c r="H63"/>
  <c r="F63"/>
  <c r="E63"/>
  <c r="C63"/>
  <c r="B63"/>
  <c r="N62"/>
  <c r="H61"/>
  <c r="F61"/>
  <c r="E61"/>
  <c r="C61"/>
  <c r="B61"/>
  <c r="J60"/>
  <c r="H59"/>
  <c r="F59"/>
  <c r="E59"/>
  <c r="C59"/>
  <c r="B59"/>
  <c r="L58"/>
  <c r="H57"/>
  <c r="F57"/>
  <c r="E57"/>
  <c r="C57"/>
  <c r="B57"/>
  <c r="J56"/>
  <c r="H55"/>
  <c r="F55"/>
  <c r="E55"/>
  <c r="C55"/>
  <c r="B55"/>
  <c r="P54"/>
  <c r="H53"/>
  <c r="F53"/>
  <c r="E53"/>
  <c r="C53"/>
  <c r="B53"/>
  <c r="J52"/>
  <c r="H51"/>
  <c r="F51"/>
  <c r="E51"/>
  <c r="C51"/>
  <c r="B51"/>
  <c r="E49"/>
  <c r="J48"/>
  <c r="L50"/>
  <c r="H49"/>
  <c r="F49"/>
  <c r="C49"/>
  <c r="B49"/>
  <c r="H47"/>
  <c r="F47"/>
  <c r="E47"/>
  <c r="C47"/>
  <c r="B47"/>
  <c r="N46"/>
  <c r="H45"/>
  <c r="F45"/>
  <c r="E45"/>
  <c r="C45"/>
  <c r="B45"/>
  <c r="J44"/>
  <c r="H43"/>
  <c r="F43"/>
  <c r="E43"/>
  <c r="C43"/>
  <c r="B43"/>
  <c r="E39"/>
  <c r="J40"/>
  <c r="L42"/>
  <c r="H41"/>
  <c r="F41"/>
  <c r="E41"/>
  <c r="C41"/>
  <c r="B41"/>
  <c r="H39"/>
  <c r="F39"/>
  <c r="C39"/>
  <c r="B39"/>
  <c r="H37"/>
  <c r="F37"/>
  <c r="E37"/>
  <c r="C37"/>
  <c r="B37"/>
  <c r="E35"/>
  <c r="J36"/>
  <c r="H35"/>
  <c r="F35"/>
  <c r="C35"/>
  <c r="B35"/>
  <c r="L34"/>
  <c r="H33"/>
  <c r="F33"/>
  <c r="E33"/>
  <c r="C33"/>
  <c r="B33"/>
  <c r="E31"/>
  <c r="J32"/>
  <c r="H31"/>
  <c r="F31"/>
  <c r="C31"/>
  <c r="B31"/>
  <c r="E23"/>
  <c r="J24"/>
  <c r="L26"/>
  <c r="N30"/>
  <c r="H29"/>
  <c r="F29"/>
  <c r="E29"/>
  <c r="C29"/>
  <c r="B29"/>
  <c r="E27"/>
  <c r="J28"/>
  <c r="H27"/>
  <c r="F27"/>
  <c r="C27"/>
  <c r="B27"/>
  <c r="H25"/>
  <c r="F25"/>
  <c r="E25"/>
  <c r="C25"/>
  <c r="B25"/>
  <c r="H23"/>
  <c r="F23"/>
  <c r="C23"/>
  <c r="B23"/>
  <c r="P22"/>
  <c r="H21"/>
  <c r="F21"/>
  <c r="E21"/>
  <c r="C21"/>
  <c r="B21"/>
  <c r="E19"/>
  <c r="J20"/>
  <c r="H19"/>
  <c r="F19"/>
  <c r="C19"/>
  <c r="B19"/>
  <c r="E15"/>
  <c r="J16"/>
  <c r="L18"/>
  <c r="H17"/>
  <c r="F17"/>
  <c r="E17"/>
  <c r="C17"/>
  <c r="B17"/>
  <c r="T16"/>
  <c r="T15"/>
  <c r="H15"/>
  <c r="F15"/>
  <c r="C15"/>
  <c r="B15"/>
  <c r="T14"/>
  <c r="E7"/>
  <c r="J8"/>
  <c r="L10"/>
  <c r="N14"/>
  <c r="T13"/>
  <c r="H13"/>
  <c r="F13"/>
  <c r="E13"/>
  <c r="C13"/>
  <c r="B13"/>
  <c r="T12"/>
  <c r="E11"/>
  <c r="J12"/>
  <c r="T11"/>
  <c r="H11"/>
  <c r="F11"/>
  <c r="C11"/>
  <c r="B11"/>
  <c r="T10"/>
  <c r="T9"/>
  <c r="H9"/>
  <c r="F9"/>
  <c r="E9"/>
  <c r="C9"/>
  <c r="B9"/>
  <c r="T8"/>
  <c r="T7"/>
  <c r="H7"/>
  <c r="F7"/>
  <c r="C7"/>
  <c r="B7"/>
  <c r="L4"/>
  <c r="J4"/>
  <c r="F4"/>
  <c r="A4"/>
  <c r="A1"/>
</calcChain>
</file>

<file path=xl/comments1.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10.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1.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2.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3.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4.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5.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6.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2.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6.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8.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9.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<sst xmlns="http://schemas.openxmlformats.org/spreadsheetml/2006/main" count="1533" uniqueCount="296">
  <si>
    <t/>
  </si>
  <si>
    <t xml:space="preserve">GIRLS 16 SINGLES MAIN DRAW </t>
  </si>
  <si>
    <t>Week of</t>
  </si>
  <si>
    <t>ITF Referee</t>
  </si>
  <si>
    <t>St.</t>
  </si>
  <si>
    <t>Rank</t>
  </si>
  <si>
    <t>Seed</t>
  </si>
  <si>
    <t>Family Name</t>
  </si>
  <si>
    <t>First name</t>
  </si>
  <si>
    <t>2nd Round</t>
  </si>
  <si>
    <t>Quarterfinals</t>
  </si>
  <si>
    <t>Semifinals</t>
  </si>
  <si>
    <t>Final</t>
  </si>
  <si>
    <t>Umpire</t>
  </si>
  <si>
    <t>AS</t>
  </si>
  <si>
    <t>as</t>
  </si>
  <si>
    <t>60 60</t>
  </si>
  <si>
    <t>A</t>
  </si>
  <si>
    <t>60 61</t>
  </si>
  <si>
    <t>a</t>
  </si>
  <si>
    <t>62 60</t>
  </si>
  <si>
    <t>62 61</t>
  </si>
  <si>
    <t>63 64</t>
  </si>
  <si>
    <t>b</t>
  </si>
  <si>
    <t>62 62</t>
  </si>
  <si>
    <t>Winner:</t>
  </si>
  <si>
    <t>61 60</t>
  </si>
  <si>
    <t>B</t>
  </si>
  <si>
    <t>75 76(4)</t>
  </si>
  <si>
    <t>BS</t>
  </si>
  <si>
    <t>76(9) 63</t>
  </si>
  <si>
    <t>64 61</t>
  </si>
  <si>
    <t>bs</t>
  </si>
  <si>
    <t>64 62</t>
  </si>
  <si>
    <t>Acc. Ranking</t>
  </si>
  <si>
    <t>#</t>
  </si>
  <si>
    <t>Seeded players</t>
  </si>
  <si>
    <t>Lucky Losers</t>
  </si>
  <si>
    <t>Replacing</t>
  </si>
  <si>
    <t>Draw date/time:</t>
  </si>
  <si>
    <t>Rkg Date</t>
  </si>
  <si>
    <t>1</t>
  </si>
  <si>
    <t>Last Accepted player</t>
  </si>
  <si>
    <t>Top DA</t>
  </si>
  <si>
    <t>2</t>
  </si>
  <si>
    <t>Last DA</t>
  </si>
  <si>
    <t>3</t>
  </si>
  <si>
    <t>Player representatives</t>
  </si>
  <si>
    <t>4</t>
  </si>
  <si>
    <t>Seed ranking</t>
  </si>
  <si>
    <t>5</t>
  </si>
  <si>
    <t>6</t>
  </si>
  <si>
    <t>ITF Referee's signature</t>
  </si>
  <si>
    <t>Top seed</t>
  </si>
  <si>
    <t>7</t>
  </si>
  <si>
    <t>Last seed</t>
  </si>
  <si>
    <t>8</t>
  </si>
  <si>
    <t xml:space="preserve">BOYS 18 SINGLES MAIN DRAW </t>
  </si>
  <si>
    <t>Tournament Director</t>
  </si>
  <si>
    <t>Jean Merry</t>
  </si>
  <si>
    <t>60 63</t>
  </si>
  <si>
    <t>w/o</t>
  </si>
  <si>
    <t>76(5) 63</t>
  </si>
  <si>
    <t>GIRLS 10 DOUBLES</t>
  </si>
  <si>
    <t xml:space="preserve"> Referee</t>
  </si>
  <si>
    <t>Winners</t>
  </si>
  <si>
    <t>Seeded teams</t>
  </si>
  <si>
    <t>Alternates</t>
  </si>
  <si>
    <t>Last Accepted team</t>
  </si>
  <si>
    <t xml:space="preserve">GIRLS 10 SINGLES MAIN DRAW </t>
  </si>
  <si>
    <t>Winner</t>
  </si>
  <si>
    <t xml:space="preserve">BOYS 10 SINGLES MAIN DRAW </t>
  </si>
  <si>
    <t xml:space="preserve">BOYS 12 DOUBLES MAIN DRAW </t>
  </si>
  <si>
    <t xml:space="preserve">BOYS 12 SINGLES MAIN DRAW </t>
  </si>
  <si>
    <t>GIRLS 12/14 DOUBLES</t>
  </si>
  <si>
    <t xml:space="preserve">GIRLS 14 SINGLES MAIN DRAW </t>
  </si>
  <si>
    <t xml:space="preserve">BOYS 14 SINGLES MAIN DRAW </t>
  </si>
  <si>
    <t xml:space="preserve">BOYS 14 DOUBLES MAIN DRAW </t>
  </si>
  <si>
    <t xml:space="preserve">BOYS 10 DOUBLES MAIN DRAW </t>
  </si>
  <si>
    <t>PARTIDO GANADO</t>
  </si>
  <si>
    <t>PARTIDO PERDIDO</t>
  </si>
  <si>
    <t>SETS GANADOS</t>
  </si>
  <si>
    <t>SETS PERDIDOS</t>
  </si>
  <si>
    <t>JUEGOS GANADOS</t>
  </si>
  <si>
    <t>JUEGOS PERDIDOS</t>
  </si>
  <si>
    <t>BOYS' 16 &amp; Under</t>
  </si>
  <si>
    <t>Date: 16th- 21st December 2017</t>
  </si>
  <si>
    <t>Lamech Kevin Clarke</t>
  </si>
  <si>
    <t xml:space="preserve">GROUP  </t>
  </si>
  <si>
    <t>NAME</t>
  </si>
  <si>
    <t>MATCHES WON</t>
  </si>
  <si>
    <t>MATCHES LOST</t>
  </si>
  <si>
    <t>SETS WON</t>
  </si>
  <si>
    <t>SETS LOST</t>
  </si>
  <si>
    <t>GAMES</t>
  </si>
  <si>
    <t>MATCHES PLAYED</t>
  </si>
  <si>
    <t xml:space="preserve">MATCH     co-eff  </t>
  </si>
  <si>
    <t>SET co-eff</t>
  </si>
  <si>
    <t>GAMES WON</t>
  </si>
  <si>
    <t>GAMES LOST</t>
  </si>
  <si>
    <t>GAME        co-eff</t>
  </si>
  <si>
    <t>FINAL POSITION</t>
  </si>
  <si>
    <t>RODRIGUEZ</t>
  </si>
  <si>
    <t>David</t>
  </si>
  <si>
    <t>VALDEZ</t>
  </si>
  <si>
    <t>Nathan</t>
  </si>
  <si>
    <t>ANTOINE</t>
  </si>
  <si>
    <t>Magmus</t>
  </si>
  <si>
    <t>GEORGE</t>
  </si>
  <si>
    <t>Tyrell</t>
  </si>
  <si>
    <t>NWOKOLO</t>
  </si>
  <si>
    <t>Ebolum</t>
  </si>
  <si>
    <t>For 5 Plyrs.</t>
  </si>
  <si>
    <t>Day 1</t>
  </si>
  <si>
    <t>Day 2</t>
  </si>
  <si>
    <t>1 vs. 3</t>
  </si>
  <si>
    <t>1 vs. 4</t>
  </si>
  <si>
    <t>2 vs. 4</t>
  </si>
  <si>
    <t>2 vs. 5</t>
  </si>
  <si>
    <t>1 vs. 5</t>
  </si>
  <si>
    <t>5 vs. 3</t>
  </si>
  <si>
    <t>2 vs. 3</t>
  </si>
  <si>
    <t>1 vs. 2</t>
  </si>
  <si>
    <t>4 vs. 5</t>
  </si>
  <si>
    <t>3 vs. 4</t>
  </si>
  <si>
    <t xml:space="preserve">        Referee</t>
  </si>
  <si>
    <t>Date: 16th-21st December 2017</t>
  </si>
  <si>
    <t xml:space="preserve">GIRLS' 12 &amp; Under </t>
  </si>
  <si>
    <t>GROUP 1</t>
  </si>
  <si>
    <t>MATCH co-eff</t>
  </si>
  <si>
    <t>GAME    co-eff</t>
  </si>
  <si>
    <t>DOOKIE</t>
  </si>
  <si>
    <t>Jordane</t>
  </si>
  <si>
    <t>DANIEL-JOSEPH</t>
  </si>
  <si>
    <t>Jada-Lee</t>
  </si>
  <si>
    <t>DOYLE</t>
  </si>
  <si>
    <t>Sydney</t>
  </si>
  <si>
    <t>AUGUSTINE</t>
  </si>
  <si>
    <t>Joy</t>
  </si>
  <si>
    <t xml:space="preserve"> BOYS21  SINGLES MAIN DRAW </t>
  </si>
  <si>
    <t xml:space="preserve">GIRLS' 18 &amp; Under </t>
  </si>
  <si>
    <t>KING</t>
  </si>
  <si>
    <t>Anya</t>
  </si>
  <si>
    <t>Osenyonye</t>
  </si>
  <si>
    <t>ROBERTS</t>
  </si>
  <si>
    <t>Kadiya</t>
  </si>
  <si>
    <t>SABGA</t>
  </si>
  <si>
    <t>Kimberly</t>
  </si>
  <si>
    <t>SENIOR GIRLS DOUBLES</t>
  </si>
  <si>
    <t>SENIOR BOYS DOUBLES</t>
  </si>
  <si>
    <t>10 NOVICES DOUBLES</t>
  </si>
  <si>
    <t>BOYS' 14 &amp; Under Novices</t>
  </si>
  <si>
    <t>CHARLES</t>
  </si>
  <si>
    <t>Kadeem</t>
  </si>
  <si>
    <t>HENRY</t>
  </si>
  <si>
    <t>Raheem</t>
  </si>
  <si>
    <t>TOUSSAINT</t>
  </si>
  <si>
    <t>Mikkel</t>
  </si>
  <si>
    <t xml:space="preserve"> 12 &amp; Under Novices</t>
  </si>
  <si>
    <t>SHARMA</t>
  </si>
  <si>
    <t>Rajesh</t>
  </si>
  <si>
    <t>THOMSON-PRITCHARD</t>
  </si>
  <si>
    <t>Aidan</t>
  </si>
  <si>
    <t>HALL</t>
  </si>
  <si>
    <t>Christi-Anna</t>
  </si>
  <si>
    <t>MARAJ</t>
  </si>
  <si>
    <t>Neil</t>
  </si>
  <si>
    <t>42 14 10/4</t>
  </si>
  <si>
    <t>65(5)</t>
  </si>
  <si>
    <t>24 54(3) 10/4</t>
  </si>
  <si>
    <t>14 41 10/6</t>
  </si>
  <si>
    <t>41 41</t>
  </si>
  <si>
    <t>40 41</t>
  </si>
  <si>
    <t>42 42</t>
  </si>
  <si>
    <t>24 41 10/4</t>
  </si>
  <si>
    <t>41 53</t>
  </si>
  <si>
    <t>41 42</t>
  </si>
  <si>
    <t>53 40</t>
  </si>
  <si>
    <t>54(4) 42</t>
  </si>
  <si>
    <t>42 41</t>
  </si>
  <si>
    <t>53 41</t>
  </si>
  <si>
    <t>42 04 10/6</t>
  </si>
  <si>
    <t>42 14 10/6</t>
  </si>
  <si>
    <t>40 24 10/0</t>
  </si>
  <si>
    <t>42 45(6) 10/6</t>
  </si>
  <si>
    <t>41 40</t>
  </si>
  <si>
    <t>42 40</t>
  </si>
  <si>
    <t>53 42</t>
  </si>
  <si>
    <t>63 62</t>
  </si>
  <si>
    <t>JAMES</t>
  </si>
  <si>
    <t>61 61</t>
  </si>
  <si>
    <t>64 64</t>
  </si>
  <si>
    <t>64 63</t>
  </si>
  <si>
    <t>25 Ret</t>
  </si>
  <si>
    <t>42 14 10/5</t>
  </si>
  <si>
    <t>Inara</t>
  </si>
  <si>
    <t>14 41 10/3</t>
  </si>
  <si>
    <t>54(5) 42</t>
  </si>
  <si>
    <t>04 40 10/0</t>
  </si>
  <si>
    <t>75 61</t>
  </si>
  <si>
    <t>60 62</t>
  </si>
  <si>
    <t>TOM YEW</t>
  </si>
  <si>
    <t>63 60</t>
  </si>
  <si>
    <t>65(4)</t>
  </si>
  <si>
    <t>W/O</t>
  </si>
  <si>
    <t>53 24 10/8</t>
  </si>
  <si>
    <t>53 53</t>
  </si>
  <si>
    <t>40 40</t>
  </si>
  <si>
    <t>54(5) 41</t>
  </si>
  <si>
    <t>54(0) 42</t>
  </si>
  <si>
    <t>04 42 10/7</t>
  </si>
  <si>
    <t>41 54(4)</t>
  </si>
  <si>
    <t>24 41 13/11</t>
  </si>
  <si>
    <t>63 63</t>
  </si>
  <si>
    <t xml:space="preserve">    HONOR  ROLL  for</t>
  </si>
  <si>
    <t>Event</t>
  </si>
  <si>
    <t>Finalist</t>
  </si>
  <si>
    <t>Boys 10  Singles</t>
  </si>
  <si>
    <t>Logan HAMEL-SMITH</t>
  </si>
  <si>
    <t>Matthew GUEDEZ</t>
  </si>
  <si>
    <t>Girls 10 Singles</t>
  </si>
  <si>
    <t>Madeleine D'ARCY</t>
  </si>
  <si>
    <t>Inara CHIN LEE</t>
  </si>
  <si>
    <t>Boys 12 Singles</t>
  </si>
  <si>
    <t>James HADDEN</t>
  </si>
  <si>
    <t>Beckham SYLVESTER</t>
  </si>
  <si>
    <t>Girls 12 Singles</t>
  </si>
  <si>
    <t>Jordane DOOKIE</t>
  </si>
  <si>
    <t>Jaeda-Lee DANIEL-JOSEPH</t>
  </si>
  <si>
    <t>Boys  14 Singles</t>
  </si>
  <si>
    <t>Luca SHAMSI</t>
  </si>
  <si>
    <t>Kyle KERRY</t>
  </si>
  <si>
    <t>Girls 14 Singles</t>
  </si>
  <si>
    <t>Shauna VALENTINE</t>
  </si>
  <si>
    <t>Chelsea MUKERJI</t>
  </si>
  <si>
    <t>Boys 16  Singles</t>
  </si>
  <si>
    <t>David RODRIGUEZ</t>
  </si>
  <si>
    <t>Ebolum NWOKOLO</t>
  </si>
  <si>
    <t>Girls 16 Singles</t>
  </si>
  <si>
    <t>Keesa LEE YOUNG</t>
  </si>
  <si>
    <t>Jada TOM YEW</t>
  </si>
  <si>
    <t>Boys 18 Singles</t>
  </si>
  <si>
    <t>Jaydon ALEXIS</t>
  </si>
  <si>
    <t>Kobe JAMES</t>
  </si>
  <si>
    <t xml:space="preserve"> Girls 18 Singles</t>
  </si>
  <si>
    <t>Osenyonye NWOKOLO</t>
  </si>
  <si>
    <t>Kimberly SABGA</t>
  </si>
  <si>
    <t>Boys 21 Singles</t>
  </si>
  <si>
    <t>Aidan CARTER</t>
  </si>
  <si>
    <t>Joshua ABRAHAM</t>
  </si>
  <si>
    <t>Boys 10 Novices</t>
  </si>
  <si>
    <t>Mathias PFISTER</t>
  </si>
  <si>
    <t>Rizwaan MOHAMMED</t>
  </si>
  <si>
    <t>Boys 12 Novices</t>
  </si>
  <si>
    <t>Christi-Ann HILLS</t>
  </si>
  <si>
    <t>Aidan THOMAS-PRITCHARD</t>
  </si>
  <si>
    <t>Boys 14 Novices</t>
  </si>
  <si>
    <t>Raheem HENRY</t>
  </si>
  <si>
    <t>Mikkel TOUSSAINT</t>
  </si>
  <si>
    <t>3rd</t>
  </si>
  <si>
    <t>Kadeem CHARLES</t>
  </si>
  <si>
    <t xml:space="preserve"> 10 Novices Doubles</t>
  </si>
  <si>
    <t>Kate BROUGHTON</t>
  </si>
  <si>
    <t>Adele BIGGS</t>
  </si>
  <si>
    <t>Olivia HENDERSON</t>
  </si>
  <si>
    <t>Boys 10 Doubles</t>
  </si>
  <si>
    <t>Jordell CHAPMAN</t>
  </si>
  <si>
    <t>Kayden SIEWRATTAN</t>
  </si>
  <si>
    <t>Messiah PERMELL</t>
  </si>
  <si>
    <t>Ross WORTMAN</t>
  </si>
  <si>
    <t>Boys 12 Doubles</t>
  </si>
  <si>
    <t>Luca DENOON</t>
  </si>
  <si>
    <t>Alex CHIN</t>
  </si>
  <si>
    <t>Jaylon CHAPMAN</t>
  </si>
  <si>
    <t>Nathan MARTIN</t>
  </si>
  <si>
    <t>Girls 12/14 Doubles</t>
  </si>
  <si>
    <t>Ella CARRINGTON</t>
  </si>
  <si>
    <t>Charlotte READY</t>
  </si>
  <si>
    <t>Cameron WONG</t>
  </si>
  <si>
    <t>Girls 10 Doubles</t>
  </si>
  <si>
    <t>Abigall CHIN LEE</t>
  </si>
  <si>
    <t>Madelein D'ARCY</t>
  </si>
  <si>
    <t>Avila MARSHALL</t>
  </si>
  <si>
    <t>Boys 14 Doubles</t>
  </si>
  <si>
    <t>Charles DEVAUX</t>
  </si>
  <si>
    <t>Ethan WONG</t>
  </si>
  <si>
    <t>Sebastian SYLVESTER</t>
  </si>
  <si>
    <t>Senior Boys Doubles</t>
  </si>
  <si>
    <t>Che' ANDREWS</t>
  </si>
  <si>
    <t>Ty ABRAHAM</t>
  </si>
  <si>
    <t>Nabeel MOHAMMED</t>
  </si>
  <si>
    <t>Senior Girls  Doubles</t>
  </si>
  <si>
    <t>Emma DAVIS</t>
  </si>
  <si>
    <t>Anya KING</t>
  </si>
  <si>
    <t>Victoria KOYLASS</t>
  </si>
  <si>
    <t>Osenyony NWOKOLO</t>
  </si>
</sst>
</file>

<file path=xl/styles.xml><?xml version="1.0" encoding="utf-8"?>
<styleSheet xmlns="http://schemas.openxmlformats.org/spreadsheetml/2006/main">
  <numFmts count="4">
    <numFmt numFmtId="44" formatCode="_-&quot;$&quot;* #,##0.00_-;\-&quot;$&quot;* #,##0.00_-;_-&quot;$&quot;* &quot;-&quot;??_-;_-@_-"/>
    <numFmt numFmtId="164" formatCode="_(* #,##0_);_(* \(#,##0\);_(* &quot;-&quot;_);_(@_)"/>
    <numFmt numFmtId="165" formatCode="_(* #,##0.00_);_(* \(#,##0.00\);_(* &quot;-&quot;??_);_(@_)"/>
    <numFmt numFmtId="166" formatCode="_(&quot;$&quot;* #,##0_);_(&quot;$&quot;* \(#,##0\);_(&quot;$&quot;* &quot;-&quot;_);_(@_)"/>
  </numFmts>
  <fonts count="76">
    <font>
      <sz val="10"/>
      <name val="Arial"/>
      <family val="2"/>
    </font>
    <font>
      <i/>
      <sz val="8"/>
      <color rgb="FFFF0000"/>
      <name val="Arial"/>
      <family val="2"/>
    </font>
    <font>
      <sz val="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12"/>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8.5"/>
      <color indexed="9"/>
      <name val="Arial"/>
      <family val="2"/>
    </font>
    <font>
      <sz val="8.5"/>
      <color indexed="14"/>
      <name val="Arial"/>
      <family val="2"/>
    </font>
    <font>
      <sz val="7"/>
      <color indexed="23"/>
      <name val="Arial"/>
      <family val="2"/>
    </font>
    <font>
      <b/>
      <sz val="11"/>
      <name val="Arial"/>
      <family val="2"/>
    </font>
    <font>
      <i/>
      <sz val="8"/>
      <color rgb="FFDD0806"/>
      <name val="Arial"/>
      <family val="2"/>
    </font>
    <font>
      <sz val="8"/>
      <name val="Arial"/>
      <family val="2"/>
    </font>
    <font>
      <b/>
      <sz val="36"/>
      <name val="Arial"/>
      <family val="2"/>
    </font>
    <font>
      <sz val="5"/>
      <name val="Arial"/>
      <family val="2"/>
    </font>
    <font>
      <b/>
      <sz val="24"/>
      <name val="Arial"/>
      <family val="2"/>
    </font>
    <font>
      <b/>
      <sz val="18"/>
      <name val="Arial"/>
      <family val="2"/>
    </font>
    <font>
      <b/>
      <sz val="20"/>
      <color indexed="8"/>
      <name val="Arial"/>
      <family val="2"/>
    </font>
    <font>
      <b/>
      <sz val="22"/>
      <name val="Arial"/>
      <family val="2"/>
    </font>
    <font>
      <b/>
      <sz val="18"/>
      <color indexed="8"/>
      <name val="Arial"/>
      <family val="2"/>
    </font>
    <font>
      <sz val="24"/>
      <name val="Arial"/>
      <family val="2"/>
    </font>
    <font>
      <b/>
      <sz val="16"/>
      <name val="Arial"/>
      <family val="2"/>
    </font>
    <font>
      <sz val="26"/>
      <name val="Arial"/>
      <family val="2"/>
    </font>
    <font>
      <b/>
      <sz val="26"/>
      <name val="Arial"/>
      <family val="2"/>
    </font>
    <font>
      <b/>
      <i/>
      <sz val="18"/>
      <name val="Arial"/>
      <family val="2"/>
    </font>
    <font>
      <sz val="1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36"/>
      <name val="Arial"/>
      <family val="2"/>
    </font>
    <font>
      <sz val="26"/>
      <color indexed="8"/>
      <name val="Arial"/>
      <family val="2"/>
    </font>
    <font>
      <b/>
      <sz val="14"/>
      <name val="Arial"/>
      <family val="2"/>
    </font>
    <font>
      <sz val="20"/>
      <color indexed="8"/>
      <name val="Arial"/>
      <family val="2"/>
    </font>
    <font>
      <sz val="12"/>
      <name val="Arial"/>
      <family val="2"/>
    </font>
    <font>
      <sz val="16"/>
      <name val="Arial"/>
      <family val="2"/>
    </font>
    <font>
      <sz val="16"/>
      <color indexed="9"/>
      <name val="Arial"/>
      <family val="2"/>
    </font>
    <font>
      <b/>
      <i/>
      <sz val="10"/>
      <color indexed="16"/>
      <name val="Arial"/>
      <family val="2"/>
    </font>
  </fonts>
  <fills count="2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indexed="23"/>
        <bgColor indexed="64"/>
      </patternFill>
    </fill>
    <fill>
      <patternFill patternType="solid">
        <fgColor theme="1"/>
        <bgColor indexed="64"/>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22"/>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49"/>
      </patternFill>
    </fill>
    <fill>
      <patternFill patternType="solid">
        <fgColor indexed="16"/>
      </patternFill>
    </fill>
    <fill>
      <patternFill patternType="solid">
        <fgColor indexed="22"/>
        <bgColor indexed="24"/>
      </patternFill>
    </fill>
    <fill>
      <patternFill patternType="solid">
        <fgColor indexed="9"/>
        <bgColor indexed="24"/>
      </patternFill>
    </fill>
  </fills>
  <borders count="60">
    <border>
      <left/>
      <right/>
      <top/>
      <bottom/>
      <diagonal/>
    </border>
    <border>
      <left/>
      <right/>
      <top/>
      <bottom style="medium">
        <color auto="1"/>
      </bottom>
      <diagonal/>
    </border>
    <border>
      <left/>
      <right/>
      <top/>
      <bottom style="thin">
        <color auto="1"/>
      </bottom>
      <diagonal/>
    </border>
    <border>
      <left style="medium">
        <color auto="1"/>
      </left>
      <right style="medium">
        <color auto="1"/>
      </right>
      <top style="medium">
        <color auto="1"/>
      </top>
      <bottom/>
      <diagonal/>
    </border>
    <border>
      <left/>
      <right style="thin">
        <color auto="1"/>
      </right>
      <top style="thin">
        <color auto="1"/>
      </top>
      <bottom/>
      <diagonal/>
    </border>
    <border>
      <left style="medium">
        <color auto="1"/>
      </left>
      <right style="medium">
        <color auto="1"/>
      </right>
      <top/>
      <bottom/>
      <diagonal/>
    </border>
    <border>
      <left/>
      <right style="thin">
        <color auto="1"/>
      </right>
      <top/>
      <bottom style="thin">
        <color auto="1"/>
      </bottom>
      <diagonal/>
    </border>
    <border>
      <left/>
      <right style="thin">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8"/>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indexed="8"/>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bottom style="thin">
        <color auto="1"/>
      </bottom>
      <diagonal/>
    </border>
    <border>
      <left style="thin">
        <color auto="1"/>
      </left>
      <right style="medium">
        <color auto="1"/>
      </right>
      <top/>
      <bottom style="medium">
        <color auto="1"/>
      </bottom>
      <diagonal/>
    </border>
    <border>
      <left style="thin">
        <color indexed="63"/>
      </left>
      <right style="thin">
        <color indexed="63"/>
      </right>
      <top style="thin">
        <color indexed="63"/>
      </top>
      <bottom style="thin">
        <color indexed="63"/>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21"/>
      </left>
      <right/>
      <top style="thick">
        <color indexed="21"/>
      </top>
      <bottom style="thin">
        <color auto="1"/>
      </bottom>
      <diagonal/>
    </border>
    <border>
      <left/>
      <right/>
      <top style="thick">
        <color indexed="21"/>
      </top>
      <bottom style="thin">
        <color auto="1"/>
      </bottom>
      <diagonal/>
    </border>
    <border>
      <left/>
      <right style="thin">
        <color indexed="21"/>
      </right>
      <top style="thick">
        <color indexed="21"/>
      </top>
      <bottom style="thin">
        <color auto="1"/>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50">
    <xf numFmtId="0" fontId="0" fillId="0" borderId="0"/>
    <xf numFmtId="4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2" fillId="10" borderId="41" applyNumberFormat="0" applyFont="0" applyAlignment="0" applyProtection="0"/>
    <xf numFmtId="0" fontId="56" fillId="16" borderId="41" applyNumberFormat="0" applyAlignment="0" applyProtection="0"/>
    <xf numFmtId="0" fontId="57" fillId="12" borderId="0" applyNumberFormat="0" applyBorder="0" applyAlignment="0" applyProtection="0"/>
    <xf numFmtId="0" fontId="58"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59" fillId="0" borderId="0" applyNumberFormat="0" applyFill="0" applyBorder="0" applyAlignment="0" applyProtection="0"/>
    <xf numFmtId="0" fontId="60" fillId="9" borderId="41" applyNumberFormat="0" applyAlignment="0" applyProtection="0"/>
    <xf numFmtId="0" fontId="61" fillId="15" borderId="42" applyNumberFormat="0" applyAlignment="0" applyProtection="0"/>
    <xf numFmtId="0" fontId="62" fillId="0" borderId="43" applyNumberFormat="0" applyFill="0" applyAlignment="0" applyProtection="0"/>
    <xf numFmtId="0" fontId="63" fillId="0" borderId="0" applyNumberFormat="0" applyFill="0" applyBorder="0" applyAlignment="0" applyProtection="0"/>
    <xf numFmtId="0" fontId="64" fillId="0" borderId="44" applyNumberFormat="0" applyFill="0" applyAlignment="0" applyProtection="0"/>
    <xf numFmtId="0" fontId="65" fillId="0" borderId="45" applyNumberFormat="0" applyFill="0" applyAlignment="0" applyProtection="0"/>
    <xf numFmtId="0" fontId="66" fillId="0" borderId="46" applyNumberFormat="0" applyFill="0" applyAlignment="0" applyProtection="0"/>
    <xf numFmtId="0" fontId="66" fillId="0" borderId="0" applyNumberFormat="0" applyFill="0" applyBorder="0" applyAlignment="0" applyProtection="0"/>
    <xf numFmtId="0" fontId="29" fillId="0" borderId="47" applyNumberFormat="0" applyFill="0" applyAlignment="0" applyProtection="0"/>
    <xf numFmtId="0" fontId="29" fillId="16" borderId="48" applyNumberFormat="0" applyAlignment="0" applyProtection="0"/>
    <xf numFmtId="0" fontId="67" fillId="0" borderId="0" applyNumberForma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cellStyleXfs>
  <cellXfs count="335">
    <xf numFmtId="0" fontId="0" fillId="0" borderId="0" xfId="0"/>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10" fillId="0" borderId="0" xfId="0" applyNumberFormat="1" applyFont="1"/>
    <xf numFmtId="49" fontId="2" fillId="0" borderId="0" xfId="0" applyNumberFormat="1" applyFont="1"/>
    <xf numFmtId="0" fontId="2" fillId="0" borderId="0" xfId="0" applyFont="1"/>
    <xf numFmtId="49" fontId="11" fillId="2" borderId="0" xfId="0" applyNumberFormat="1" applyFont="1" applyFill="1" applyAlignment="1">
      <alignment vertical="center"/>
    </xf>
    <xf numFmtId="49" fontId="12" fillId="2" borderId="0" xfId="0" applyNumberFormat="1" applyFont="1" applyFill="1" applyAlignment="1">
      <alignment vertical="center"/>
    </xf>
    <xf numFmtId="49" fontId="11" fillId="2" borderId="0" xfId="0" applyNumberFormat="1" applyFont="1" applyFill="1" applyAlignment="1">
      <alignment horizontal="left" vertical="center"/>
    </xf>
    <xf numFmtId="49" fontId="13" fillId="2" borderId="0" xfId="0" applyNumberFormat="1" applyFont="1" applyFill="1" applyAlignment="1">
      <alignment horizontal="right" vertical="center"/>
    </xf>
    <xf numFmtId="0" fontId="14" fillId="0" borderId="0" xfId="0" applyFont="1" applyAlignment="1">
      <alignment vertical="center"/>
    </xf>
    <xf numFmtId="14" fontId="15" fillId="0" borderId="1" xfId="0" applyNumberFormat="1" applyFont="1" applyBorder="1" applyAlignment="1">
      <alignment vertical="center"/>
    </xf>
    <xf numFmtId="49" fontId="15" fillId="0" borderId="1" xfId="0" applyNumberFormat="1" applyFont="1" applyBorder="1" applyAlignment="1">
      <alignment vertical="center"/>
    </xf>
    <xf numFmtId="49" fontId="0" fillId="0" borderId="1" xfId="0" applyNumberFormat="1" applyFont="1" applyBorder="1" applyAlignment="1">
      <alignment vertical="center"/>
    </xf>
    <xf numFmtId="49" fontId="16" fillId="0" borderId="1" xfId="0" applyNumberFormat="1" applyFont="1" applyBorder="1" applyAlignment="1">
      <alignment vertical="center"/>
    </xf>
    <xf numFmtId="49" fontId="15" fillId="0" borderId="1" xfId="1" applyNumberFormat="1" applyFont="1" applyBorder="1" applyAlignment="1" applyProtection="1">
      <alignment vertical="center"/>
      <protection locked="0"/>
    </xf>
    <xf numFmtId="0" fontId="17" fillId="0" borderId="1" xfId="0" applyFont="1" applyBorder="1" applyAlignment="1">
      <alignment horizontal="left" vertical="center"/>
    </xf>
    <xf numFmtId="49" fontId="17" fillId="0" borderId="1" xfId="0" applyNumberFormat="1" applyFont="1" applyBorder="1" applyAlignment="1">
      <alignment horizontal="right" vertical="center"/>
    </xf>
    <xf numFmtId="0" fontId="15" fillId="0" borderId="0" xfId="0" applyFont="1" applyAlignment="1">
      <alignment vertical="center"/>
    </xf>
    <xf numFmtId="49" fontId="18" fillId="2" borderId="0" xfId="0" applyNumberFormat="1" applyFont="1" applyFill="1" applyAlignment="1">
      <alignment horizontal="right" vertical="center"/>
    </xf>
    <xf numFmtId="49" fontId="18" fillId="2" borderId="0" xfId="0" applyNumberFormat="1" applyFont="1" applyFill="1" applyAlignment="1">
      <alignment horizontal="center" vertical="center"/>
    </xf>
    <xf numFmtId="49" fontId="18" fillId="2" borderId="0" xfId="0" applyNumberFormat="1" applyFont="1" applyFill="1" applyAlignment="1">
      <alignment horizontal="left" vertical="center"/>
    </xf>
    <xf numFmtId="49" fontId="19" fillId="2" borderId="0" xfId="0" applyNumberFormat="1" applyFont="1" applyFill="1" applyAlignment="1">
      <alignment horizontal="center" vertical="center"/>
    </xf>
    <xf numFmtId="49" fontId="19" fillId="2" borderId="0" xfId="0" applyNumberFormat="1" applyFont="1" applyFill="1" applyAlignment="1">
      <alignment vertical="center"/>
    </xf>
    <xf numFmtId="49" fontId="14" fillId="2" borderId="0" xfId="0" applyNumberFormat="1" applyFont="1" applyFill="1" applyAlignment="1">
      <alignment horizontal="right" vertical="center"/>
    </xf>
    <xf numFmtId="49" fontId="14" fillId="0" borderId="0" xfId="0" applyNumberFormat="1" applyFont="1" applyAlignment="1">
      <alignment horizontal="center" vertical="center"/>
    </xf>
    <xf numFmtId="0" fontId="14" fillId="0" borderId="0" xfId="0" applyFont="1" applyAlignment="1">
      <alignment horizontal="center" vertical="center"/>
    </xf>
    <xf numFmtId="49" fontId="14" fillId="0" borderId="0" xfId="0" applyNumberFormat="1" applyFont="1" applyAlignment="1">
      <alignment horizontal="left" vertical="center"/>
    </xf>
    <xf numFmtId="49" fontId="0" fillId="0" borderId="0" xfId="0" applyNumberFormat="1" applyFont="1" applyAlignment="1">
      <alignment vertical="center"/>
    </xf>
    <xf numFmtId="49" fontId="20" fillId="0" borderId="0" xfId="0" applyNumberFormat="1" applyFont="1" applyAlignment="1">
      <alignment horizontal="center" vertical="center"/>
    </xf>
    <xf numFmtId="49" fontId="20" fillId="0" borderId="0" xfId="0" applyNumberFormat="1" applyFont="1" applyAlignment="1">
      <alignment vertical="center"/>
    </xf>
    <xf numFmtId="49" fontId="21" fillId="2" borderId="0" xfId="0" applyNumberFormat="1" applyFont="1" applyFill="1" applyAlignment="1">
      <alignment horizontal="center" vertical="center"/>
    </xf>
    <xf numFmtId="0" fontId="22" fillId="0" borderId="2" xfId="0" applyFont="1" applyBorder="1" applyAlignment="1">
      <alignment vertical="center"/>
    </xf>
    <xf numFmtId="0" fontId="23" fillId="3" borderId="2" xfId="0" applyFont="1" applyFill="1" applyBorder="1" applyAlignment="1">
      <alignment horizontal="center" vertical="center"/>
    </xf>
    <xf numFmtId="0" fontId="21" fillId="0" borderId="2" xfId="0" applyFont="1" applyBorder="1" applyAlignment="1">
      <alignment vertical="center"/>
    </xf>
    <xf numFmtId="0" fontId="24" fillId="0" borderId="2" xfId="0" applyFont="1" applyBorder="1" applyAlignment="1">
      <alignment horizontal="center" vertical="center"/>
    </xf>
    <xf numFmtId="0" fontId="24" fillId="0" borderId="0" xfId="0" applyFont="1" applyAlignment="1">
      <alignment vertical="center"/>
    </xf>
    <xf numFmtId="0" fontId="22" fillId="4" borderId="0" xfId="0" applyFont="1" applyFill="1" applyAlignment="1">
      <alignment vertical="center"/>
    </xf>
    <xf numFmtId="0" fontId="25" fillId="4" borderId="0" xfId="0" applyFont="1" applyFill="1" applyAlignment="1">
      <alignment vertical="center"/>
    </xf>
    <xf numFmtId="49" fontId="22" fillId="4" borderId="0" xfId="0" applyNumberFormat="1" applyFont="1" applyFill="1" applyAlignment="1">
      <alignment vertical="center"/>
    </xf>
    <xf numFmtId="49" fontId="25" fillId="4" borderId="0" xfId="0" applyNumberFormat="1" applyFont="1" applyFill="1" applyAlignment="1">
      <alignment vertical="center"/>
    </xf>
    <xf numFmtId="0" fontId="2" fillId="4" borderId="0" xfId="0" applyFont="1" applyFill="1" applyAlignment="1">
      <alignment vertical="center"/>
    </xf>
    <xf numFmtId="0" fontId="2" fillId="0" borderId="0" xfId="0" applyFont="1" applyAlignment="1">
      <alignment vertical="center"/>
    </xf>
    <xf numFmtId="0" fontId="2" fillId="0" borderId="3" xfId="0" applyFont="1" applyBorder="1" applyAlignment="1">
      <alignment vertical="center"/>
    </xf>
    <xf numFmtId="49" fontId="22" fillId="2" borderId="0" xfId="0" applyNumberFormat="1" applyFont="1" applyFill="1" applyAlignment="1">
      <alignment horizontal="center" vertical="center"/>
    </xf>
    <xf numFmtId="0" fontId="22" fillId="0" borderId="0" xfId="0" applyFont="1" applyAlignment="1">
      <alignment horizontal="center" vertical="center"/>
    </xf>
    <xf numFmtId="0" fontId="26" fillId="0" borderId="0" xfId="0" applyFont="1" applyAlignment="1">
      <alignment vertical="center"/>
    </xf>
    <xf numFmtId="0" fontId="19" fillId="0" borderId="0" xfId="0" applyFont="1" applyAlignment="1">
      <alignment horizontal="right" vertical="center"/>
    </xf>
    <xf numFmtId="0" fontId="27" fillId="5" borderId="4" xfId="0" applyFont="1" applyFill="1" applyBorder="1" applyAlignment="1">
      <alignment horizontal="right" vertical="center"/>
    </xf>
    <xf numFmtId="0" fontId="24" fillId="0" borderId="2" xfId="0" applyFont="1" applyBorder="1" applyAlignment="1">
      <alignment vertical="center"/>
    </xf>
    <xf numFmtId="0" fontId="2" fillId="0" borderId="5" xfId="0" applyFont="1" applyBorder="1" applyAlignment="1">
      <alignment vertical="center"/>
    </xf>
    <xf numFmtId="0" fontId="24" fillId="0" borderId="6" xfId="0" applyFont="1" applyBorder="1" applyAlignment="1">
      <alignment horizontal="center" vertical="center"/>
    </xf>
    <xf numFmtId="0" fontId="24" fillId="0" borderId="7" xfId="0" applyFont="1" applyBorder="1" applyAlignment="1">
      <alignment horizontal="left" vertical="center"/>
    </xf>
    <xf numFmtId="0" fontId="23" fillId="0" borderId="0" xfId="0" applyFont="1" applyAlignment="1">
      <alignment horizontal="center" vertical="center"/>
    </xf>
    <xf numFmtId="0" fontId="24" fillId="0" borderId="0" xfId="0" applyFont="1" applyAlignment="1">
      <alignment horizontal="center" vertical="center"/>
    </xf>
    <xf numFmtId="0" fontId="27" fillId="5" borderId="7" xfId="0" applyFont="1" applyFill="1" applyBorder="1" applyAlignment="1">
      <alignment horizontal="right" vertical="center"/>
    </xf>
    <xf numFmtId="49" fontId="24" fillId="0" borderId="2" xfId="0" applyNumberFormat="1" applyFont="1" applyBorder="1" applyAlignment="1">
      <alignment vertical="center"/>
    </xf>
    <xf numFmtId="49" fontId="24" fillId="0" borderId="0" xfId="0" applyNumberFormat="1" applyFont="1" applyAlignment="1">
      <alignment vertical="center"/>
    </xf>
    <xf numFmtId="0" fontId="24" fillId="0" borderId="7" xfId="0" applyFont="1" applyBorder="1" applyAlignment="1">
      <alignment vertical="center"/>
    </xf>
    <xf numFmtId="49" fontId="24" fillId="0" borderId="7" xfId="0" applyNumberFormat="1" applyFont="1" applyBorder="1" applyAlignment="1">
      <alignment vertical="center"/>
    </xf>
    <xf numFmtId="0" fontId="24" fillId="0" borderId="6" xfId="0" applyFont="1" applyBorder="1" applyAlignment="1">
      <alignment vertical="center"/>
    </xf>
    <xf numFmtId="0" fontId="28" fillId="0" borderId="6" xfId="0" applyFont="1" applyBorder="1" applyAlignment="1">
      <alignment horizontal="center" vertical="center"/>
    </xf>
    <xf numFmtId="0" fontId="28" fillId="0" borderId="0" xfId="0" applyFont="1" applyAlignment="1">
      <alignment vertical="center"/>
    </xf>
    <xf numFmtId="0" fontId="28" fillId="0" borderId="2" xfId="0" applyFont="1" applyBorder="1" applyAlignment="1">
      <alignment horizontal="center" vertical="center"/>
    </xf>
    <xf numFmtId="0" fontId="25" fillId="4" borderId="7" xfId="0" applyFont="1" applyFill="1" applyBorder="1" applyAlignment="1">
      <alignment vertical="center"/>
    </xf>
    <xf numFmtId="0" fontId="2" fillId="0" borderId="8" xfId="0" applyFont="1" applyBorder="1" applyAlignment="1">
      <alignment vertical="center"/>
    </xf>
    <xf numFmtId="49" fontId="24" fillId="0" borderId="6" xfId="0" applyNumberFormat="1" applyFont="1" applyBorder="1" applyAlignment="1">
      <alignment vertical="center"/>
    </xf>
    <xf numFmtId="0" fontId="29" fillId="0" borderId="0" xfId="0" applyFont="1" applyAlignment="1">
      <alignment vertical="center"/>
    </xf>
    <xf numFmtId="0" fontId="25" fillId="4" borderId="2" xfId="0" applyFont="1" applyFill="1" applyBorder="1" applyAlignment="1">
      <alignment vertical="center"/>
    </xf>
    <xf numFmtId="0" fontId="25" fillId="4" borderId="6" xfId="0" applyFont="1" applyFill="1" applyBorder="1" applyAlignment="1">
      <alignment vertical="center"/>
    </xf>
    <xf numFmtId="0" fontId="30" fillId="4" borderId="0" xfId="0" applyFont="1" applyFill="1" applyAlignment="1">
      <alignment horizontal="right" vertical="center"/>
    </xf>
    <xf numFmtId="0" fontId="31" fillId="0" borderId="0" xfId="0" applyFont="1" applyAlignment="1">
      <alignment vertical="center"/>
    </xf>
    <xf numFmtId="0" fontId="24" fillId="0" borderId="6" xfId="0" applyFont="1" applyBorder="1" applyAlignment="1">
      <alignment horizontal="right" vertical="center"/>
    </xf>
    <xf numFmtId="0" fontId="27" fillId="5" borderId="0" xfId="0" applyFont="1" applyFill="1" applyAlignment="1">
      <alignment horizontal="right" vertical="center"/>
    </xf>
    <xf numFmtId="0" fontId="24" fillId="0" borderId="0" xfId="0" applyFont="1" applyAlignment="1">
      <alignment horizontal="left" vertical="center"/>
    </xf>
    <xf numFmtId="49" fontId="2" fillId="4" borderId="0" xfId="0" applyNumberFormat="1" applyFont="1" applyFill="1" applyAlignment="1">
      <alignment vertical="center"/>
    </xf>
    <xf numFmtId="49" fontId="32" fillId="4" borderId="0" xfId="0" applyNumberFormat="1" applyFont="1" applyFill="1" applyAlignment="1">
      <alignment horizontal="center" vertical="center"/>
    </xf>
    <xf numFmtId="49" fontId="33" fillId="0" borderId="0" xfId="0" applyNumberFormat="1" applyFont="1" applyAlignment="1">
      <alignment vertical="center"/>
    </xf>
    <xf numFmtId="49" fontId="34" fillId="0" borderId="0" xfId="0" applyNumberFormat="1" applyFont="1" applyAlignment="1">
      <alignment horizontal="center" vertical="center"/>
    </xf>
    <xf numFmtId="49" fontId="33" fillId="4" borderId="0" xfId="0" applyNumberFormat="1" applyFont="1" applyFill="1" applyAlignment="1">
      <alignment vertical="center"/>
    </xf>
    <xf numFmtId="49" fontId="34" fillId="4" borderId="0" xfId="0" applyNumberFormat="1" applyFont="1" applyFill="1" applyAlignment="1">
      <alignment vertical="center"/>
    </xf>
    <xf numFmtId="0" fontId="0" fillId="4" borderId="0" xfId="0" applyFill="1" applyAlignment="1">
      <alignment vertical="center"/>
    </xf>
    <xf numFmtId="0" fontId="0" fillId="0" borderId="0" xfId="0" applyAlignment="1">
      <alignment vertical="center"/>
    </xf>
    <xf numFmtId="0" fontId="11" fillId="2" borderId="9" xfId="0" applyFont="1" applyFill="1" applyBorder="1" applyAlignment="1">
      <alignment vertical="center"/>
    </xf>
    <xf numFmtId="0" fontId="11" fillId="2" borderId="10" xfId="0" applyFont="1" applyFill="1" applyBorder="1" applyAlignment="1">
      <alignment vertical="center"/>
    </xf>
    <xf numFmtId="0" fontId="11" fillId="2" borderId="11" xfId="0" applyFont="1" applyFill="1" applyBorder="1" applyAlignment="1">
      <alignment vertical="center"/>
    </xf>
    <xf numFmtId="49" fontId="13" fillId="2" borderId="10" xfId="0" applyNumberFormat="1" applyFont="1" applyFill="1" applyBorder="1" applyAlignment="1">
      <alignment horizontal="center" vertical="center"/>
    </xf>
    <xf numFmtId="49" fontId="13" fillId="2" borderId="10" xfId="0" applyNumberFormat="1" applyFont="1" applyFill="1" applyBorder="1" applyAlignment="1">
      <alignment vertical="center"/>
    </xf>
    <xf numFmtId="49" fontId="13" fillId="2" borderId="10" xfId="0" applyNumberFormat="1" applyFont="1" applyFill="1" applyBorder="1" applyAlignment="1">
      <alignment horizontal="centerContinuous" vertical="center"/>
    </xf>
    <xf numFmtId="49" fontId="13" fillId="2" borderId="12" xfId="0" applyNumberFormat="1" applyFont="1" applyFill="1" applyBorder="1" applyAlignment="1">
      <alignment horizontal="centerContinuous" vertical="center"/>
    </xf>
    <xf numFmtId="49" fontId="12" fillId="2" borderId="10" xfId="0" applyNumberFormat="1" applyFont="1" applyFill="1" applyBorder="1" applyAlignment="1">
      <alignment vertical="center"/>
    </xf>
    <xf numFmtId="49" fontId="12" fillId="2" borderId="12" xfId="0" applyNumberFormat="1" applyFont="1" applyFill="1" applyBorder="1" applyAlignment="1">
      <alignment vertical="center"/>
    </xf>
    <xf numFmtId="49" fontId="11" fillId="2" borderId="10" xfId="0" applyNumberFormat="1" applyFont="1" applyFill="1" applyBorder="1" applyAlignment="1">
      <alignment horizontal="left" vertical="center"/>
    </xf>
    <xf numFmtId="49" fontId="11" fillId="0" borderId="10" xfId="0" applyNumberFormat="1" applyFont="1" applyBorder="1" applyAlignment="1">
      <alignment horizontal="left" vertical="center"/>
    </xf>
    <xf numFmtId="49" fontId="12" fillId="4" borderId="12" xfId="0" applyNumberFormat="1" applyFont="1" applyFill="1" applyBorder="1" applyAlignment="1">
      <alignment vertical="center"/>
    </xf>
    <xf numFmtId="0" fontId="18" fillId="0" borderId="0" xfId="0" applyFont="1" applyAlignment="1">
      <alignment vertical="center"/>
    </xf>
    <xf numFmtId="49" fontId="18" fillId="0" borderId="13" xfId="0" applyNumberFormat="1" applyFont="1" applyBorder="1" applyAlignment="1">
      <alignment vertical="center"/>
    </xf>
    <xf numFmtId="49" fontId="18" fillId="0" borderId="0" xfId="0" applyNumberFormat="1" applyFont="1" applyAlignment="1">
      <alignment vertical="center"/>
    </xf>
    <xf numFmtId="49" fontId="18" fillId="0" borderId="7" xfId="0" applyNumberFormat="1" applyFont="1" applyBorder="1" applyAlignment="1">
      <alignment horizontal="right" vertical="center"/>
    </xf>
    <xf numFmtId="49" fontId="18" fillId="0" borderId="0" xfId="0" applyNumberFormat="1" applyFont="1" applyAlignment="1">
      <alignment horizontal="center" vertical="center"/>
    </xf>
    <xf numFmtId="0" fontId="18" fillId="4" borderId="0" xfId="0" applyFont="1" applyFill="1" applyAlignment="1">
      <alignment vertical="center"/>
    </xf>
    <xf numFmtId="49" fontId="18" fillId="4" borderId="0" xfId="0" applyNumberFormat="1" applyFont="1" applyFill="1" applyAlignment="1">
      <alignment horizontal="center" vertical="center"/>
    </xf>
    <xf numFmtId="49" fontId="18" fillId="4" borderId="7" xfId="0" applyNumberFormat="1" applyFont="1" applyFill="1" applyBorder="1" applyAlignment="1">
      <alignment vertical="center"/>
    </xf>
    <xf numFmtId="49" fontId="35" fillId="0" borderId="0" xfId="0" applyNumberFormat="1" applyFont="1" applyAlignment="1">
      <alignment horizontal="center" vertical="center"/>
    </xf>
    <xf numFmtId="49" fontId="19" fillId="0" borderId="0" xfId="0" applyNumberFormat="1" applyFont="1" applyAlignment="1">
      <alignment vertical="center"/>
    </xf>
    <xf numFmtId="49" fontId="19" fillId="0" borderId="7" xfId="0" applyNumberFormat="1" applyFont="1" applyBorder="1" applyAlignment="1">
      <alignment vertical="center"/>
    </xf>
    <xf numFmtId="49" fontId="11" fillId="2" borderId="14" xfId="0" applyNumberFormat="1" applyFont="1" applyFill="1" applyBorder="1" applyAlignment="1">
      <alignment vertical="center"/>
    </xf>
    <xf numFmtId="49" fontId="11" fillId="2" borderId="15" xfId="0" applyNumberFormat="1" applyFont="1" applyFill="1" applyBorder="1" applyAlignment="1">
      <alignment vertical="center"/>
    </xf>
    <xf numFmtId="49" fontId="19" fillId="2" borderId="7" xfId="0" applyNumberFormat="1" applyFont="1" applyFill="1" applyBorder="1" applyAlignment="1">
      <alignment vertical="center"/>
    </xf>
    <xf numFmtId="0" fontId="18" fillId="0" borderId="2" xfId="0" applyFont="1" applyBorder="1" applyAlignment="1">
      <alignment vertical="center"/>
    </xf>
    <xf numFmtId="49" fontId="19" fillId="0" borderId="2" xfId="0" applyNumberFormat="1" applyFont="1" applyBorder="1" applyAlignment="1">
      <alignment vertical="center"/>
    </xf>
    <xf numFmtId="49" fontId="18" fillId="0" borderId="2" xfId="0" applyNumberFormat="1" applyFont="1" applyBorder="1" applyAlignment="1">
      <alignment vertical="center"/>
    </xf>
    <xf numFmtId="49" fontId="19" fillId="0" borderId="6" xfId="0" applyNumberFormat="1" applyFont="1" applyBorder="1" applyAlignment="1">
      <alignment vertical="center"/>
    </xf>
    <xf numFmtId="49" fontId="18" fillId="0" borderId="16" xfId="0" applyNumberFormat="1" applyFont="1" applyBorder="1" applyAlignment="1">
      <alignment vertical="center"/>
    </xf>
    <xf numFmtId="49" fontId="18" fillId="0" borderId="6" xfId="0" applyNumberFormat="1" applyFont="1" applyBorder="1" applyAlignment="1">
      <alignment horizontal="right" vertical="center"/>
    </xf>
    <xf numFmtId="0" fontId="18" fillId="2" borderId="13" xfId="0" applyFont="1" applyFill="1" applyBorder="1" applyAlignment="1">
      <alignment vertical="center"/>
    </xf>
    <xf numFmtId="49" fontId="18" fillId="2" borderId="7" xfId="0" applyNumberFormat="1" applyFont="1" applyFill="1" applyBorder="1" applyAlignment="1">
      <alignment horizontal="right" vertical="center"/>
    </xf>
    <xf numFmtId="0" fontId="11" fillId="2" borderId="16" xfId="0" applyFont="1" applyFill="1" applyBorder="1" applyAlignment="1">
      <alignment vertical="center"/>
    </xf>
    <xf numFmtId="0" fontId="11" fillId="2" borderId="2" xfId="0" applyFont="1" applyFill="1" applyBorder="1" applyAlignment="1">
      <alignment vertical="center"/>
    </xf>
    <xf numFmtId="0" fontId="11" fillId="2" borderId="17" xfId="0" applyFont="1" applyFill="1" applyBorder="1" applyAlignment="1">
      <alignment vertical="center"/>
    </xf>
    <xf numFmtId="0" fontId="18" fillId="0" borderId="7" xfId="0" applyFont="1" applyBorder="1" applyAlignment="1">
      <alignment horizontal="right" vertical="center"/>
    </xf>
    <xf numFmtId="0" fontId="18" fillId="0" borderId="6" xfId="0" applyFont="1" applyBorder="1" applyAlignment="1">
      <alignment horizontal="right" vertical="center"/>
    </xf>
    <xf numFmtId="49" fontId="18" fillId="0" borderId="2" xfId="0" applyNumberFormat="1" applyFont="1" applyBorder="1" applyAlignment="1">
      <alignment horizontal="center" vertical="center"/>
    </xf>
    <xf numFmtId="0" fontId="18" fillId="4" borderId="2" xfId="0" applyFont="1" applyFill="1" applyBorder="1" applyAlignment="1">
      <alignment vertical="center"/>
    </xf>
    <xf numFmtId="49" fontId="18" fillId="4" borderId="2" xfId="0" applyNumberFormat="1" applyFont="1" applyFill="1" applyBorder="1" applyAlignment="1">
      <alignment horizontal="center" vertical="center"/>
    </xf>
    <xf numFmtId="49" fontId="18" fillId="4" borderId="6" xfId="0" applyNumberFormat="1" applyFont="1" applyFill="1" applyBorder="1" applyAlignment="1">
      <alignment vertical="center"/>
    </xf>
    <xf numFmtId="49" fontId="35" fillId="0" borderId="2" xfId="0" applyNumberFormat="1" applyFont="1" applyBorder="1" applyAlignment="1">
      <alignment horizontal="center" vertical="center"/>
    </xf>
    <xf numFmtId="0" fontId="27" fillId="5" borderId="6" xfId="0" applyFont="1" applyFill="1" applyBorder="1" applyAlignment="1">
      <alignment horizontal="right" vertical="center"/>
    </xf>
    <xf numFmtId="0" fontId="19" fillId="0" borderId="0" xfId="0" applyFont="1"/>
    <xf numFmtId="0" fontId="10" fillId="0" borderId="0" xfId="0" applyFont="1"/>
    <xf numFmtId="49" fontId="9" fillId="0" borderId="0" xfId="0" applyNumberFormat="1" applyFont="1" applyAlignment="1">
      <alignment horizontal="left"/>
    </xf>
    <xf numFmtId="0" fontId="3" fillId="0" borderId="0" xfId="0" applyFont="1" applyAlignment="1">
      <alignment vertical="top"/>
    </xf>
    <xf numFmtId="0" fontId="5" fillId="0" borderId="0" xfId="0" applyFont="1" applyAlignment="1">
      <alignment vertical="top"/>
    </xf>
    <xf numFmtId="0" fontId="6" fillId="0" borderId="0" xfId="0" applyFont="1" applyAlignment="1">
      <alignment horizontal="left"/>
    </xf>
    <xf numFmtId="0" fontId="7" fillId="0" borderId="0" xfId="0" applyFont="1" applyAlignment="1">
      <alignment horizontal="left"/>
    </xf>
    <xf numFmtId="49" fontId="8" fillId="0" borderId="0" xfId="0" applyNumberFormat="1" applyFont="1"/>
    <xf numFmtId="0" fontId="9" fillId="0" borderId="0" xfId="0" applyFont="1"/>
    <xf numFmtId="0" fontId="11"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horizontal="right" vertical="center"/>
    </xf>
    <xf numFmtId="0" fontId="15" fillId="0" borderId="1" xfId="0" applyFont="1" applyBorder="1" applyAlignment="1">
      <alignment vertical="center"/>
    </xf>
    <xf numFmtId="0" fontId="0" fillId="0" borderId="1" xfId="0" applyFont="1" applyBorder="1" applyAlignment="1">
      <alignment vertical="center"/>
    </xf>
    <xf numFmtId="0" fontId="16" fillId="0" borderId="1" xfId="0" applyFont="1" applyBorder="1" applyAlignment="1">
      <alignment vertical="center"/>
    </xf>
    <xf numFmtId="0" fontId="18" fillId="2" borderId="0" xfId="0" applyFont="1" applyFill="1" applyAlignment="1">
      <alignment horizontal="right" vertical="center"/>
    </xf>
    <xf numFmtId="0" fontId="18" fillId="2" borderId="0" xfId="0" applyFont="1" applyFill="1" applyAlignment="1">
      <alignment horizontal="center" vertical="center"/>
    </xf>
    <xf numFmtId="0" fontId="18" fillId="2" borderId="0" xfId="0" applyFont="1" applyFill="1" applyAlignment="1">
      <alignment horizontal="left" vertical="center"/>
    </xf>
    <xf numFmtId="0" fontId="19" fillId="2" borderId="0" xfId="0" applyFont="1" applyFill="1" applyAlignment="1">
      <alignment horizontal="center" vertical="center"/>
    </xf>
    <xf numFmtId="0" fontId="19" fillId="2" borderId="0" xfId="0" applyFont="1" applyFill="1" applyAlignment="1">
      <alignment vertical="center"/>
    </xf>
    <xf numFmtId="0" fontId="14" fillId="2" borderId="0" xfId="0" applyFont="1" applyFill="1" applyAlignment="1">
      <alignment horizontal="right" vertical="center"/>
    </xf>
    <xf numFmtId="0" fontId="14" fillId="0" borderId="0" xfId="0" applyFont="1" applyAlignment="1">
      <alignment horizontal="left" vertical="center"/>
    </xf>
    <xf numFmtId="0" fontId="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21" fillId="2" borderId="0" xfId="0" applyFont="1" applyFill="1" applyAlignment="1">
      <alignment horizontal="center" vertical="center"/>
    </xf>
    <xf numFmtId="0" fontId="7" fillId="0" borderId="2" xfId="0" applyFont="1" applyBorder="1" applyAlignment="1">
      <alignment vertical="center"/>
    </xf>
    <xf numFmtId="0" fontId="25" fillId="0" borderId="2" xfId="0" applyFont="1" applyBorder="1" applyAlignment="1">
      <alignment horizontal="center" vertical="center"/>
    </xf>
    <xf numFmtId="0" fontId="22" fillId="0" borderId="0" xfId="0" applyFont="1" applyAlignment="1">
      <alignment vertical="center"/>
    </xf>
    <xf numFmtId="0" fontId="25" fillId="0" borderId="0" xfId="0" applyFont="1" applyAlignment="1">
      <alignment vertical="center"/>
    </xf>
    <xf numFmtId="0" fontId="22" fillId="2" borderId="0" xfId="0" applyFont="1" applyFill="1" applyAlignment="1">
      <alignment horizontal="center" vertical="center"/>
    </xf>
    <xf numFmtId="0" fontId="31" fillId="0" borderId="6" xfId="0" applyFont="1" applyBorder="1" applyAlignment="1">
      <alignment horizontal="right" vertical="center"/>
    </xf>
    <xf numFmtId="0" fontId="21" fillId="0" borderId="0" xfId="0" applyFont="1" applyAlignment="1">
      <alignment vertical="center"/>
    </xf>
    <xf numFmtId="0" fontId="37" fillId="0" borderId="7" xfId="0" applyFont="1" applyBorder="1" applyAlignment="1">
      <alignment horizontal="center" vertical="center"/>
    </xf>
    <xf numFmtId="0" fontId="25" fillId="0" borderId="0" xfId="0" applyFont="1" applyAlignment="1">
      <alignment horizontal="left" vertical="center"/>
    </xf>
    <xf numFmtId="0" fontId="24" fillId="0" borderId="2" xfId="0" applyFont="1" applyBorder="1" applyAlignment="1">
      <alignment horizontal="left" vertical="center"/>
    </xf>
    <xf numFmtId="0" fontId="31" fillId="0" borderId="2" xfId="0" applyFont="1" applyBorder="1" applyAlignment="1">
      <alignment horizontal="right" vertical="center"/>
    </xf>
    <xf numFmtId="0" fontId="2" fillId="0" borderId="2" xfId="0" applyFont="1" applyBorder="1" applyAlignment="1">
      <alignment vertical="center"/>
    </xf>
    <xf numFmtId="0" fontId="25" fillId="0" borderId="6" xfId="0" applyFont="1" applyBorder="1" applyAlignment="1">
      <alignment horizontal="center" vertical="center"/>
    </xf>
    <xf numFmtId="0" fontId="25" fillId="0" borderId="7" xfId="0" applyFont="1" applyBorder="1" applyAlignment="1">
      <alignment vertical="center"/>
    </xf>
    <xf numFmtId="0" fontId="22" fillId="0" borderId="0" xfId="0" applyFont="1" applyAlignment="1">
      <alignment horizontal="left" vertical="center"/>
    </xf>
    <xf numFmtId="0" fontId="38" fillId="0" borderId="0" xfId="0" applyFont="1" applyAlignment="1">
      <alignment vertical="center"/>
    </xf>
    <xf numFmtId="0" fontId="31" fillId="0" borderId="0" xfId="0" applyFont="1" applyAlignment="1">
      <alignment horizontal="right" vertical="center"/>
    </xf>
    <xf numFmtId="0" fontId="25" fillId="0" borderId="0" xfId="0" applyFont="1" applyAlignment="1">
      <alignment horizontal="center" vertical="center"/>
    </xf>
    <xf numFmtId="0" fontId="22" fillId="0" borderId="0" xfId="0" applyFont="1" applyBorder="1" applyAlignment="1">
      <alignment vertical="center"/>
    </xf>
    <xf numFmtId="0" fontId="25" fillId="0" borderId="0" xfId="0" applyFont="1" applyBorder="1" applyAlignment="1">
      <alignment vertical="center"/>
    </xf>
    <xf numFmtId="0" fontId="22" fillId="0" borderId="0" xfId="0" applyFont="1" applyBorder="1" applyAlignment="1">
      <alignment horizontal="left" vertical="center"/>
    </xf>
    <xf numFmtId="0" fontId="25" fillId="0" borderId="7" xfId="0" applyFont="1" applyBorder="1" applyAlignment="1">
      <alignment horizontal="left" vertical="center"/>
    </xf>
    <xf numFmtId="0" fontId="25" fillId="0" borderId="0" xfId="0" applyFont="1" applyBorder="1" applyAlignment="1">
      <alignment horizontal="left" vertical="center"/>
    </xf>
    <xf numFmtId="0" fontId="31" fillId="0" borderId="0" xfId="0" applyFont="1" applyBorder="1" applyAlignment="1">
      <alignment horizontal="right" vertical="center"/>
    </xf>
    <xf numFmtId="0" fontId="37" fillId="0" borderId="0" xfId="0" applyFont="1" applyBorder="1" applyAlignment="1">
      <alignment horizontal="center" vertical="center"/>
    </xf>
    <xf numFmtId="0" fontId="24" fillId="0" borderId="0" xfId="0" applyFont="1" applyBorder="1" applyAlignment="1">
      <alignment horizontal="left" vertical="center"/>
    </xf>
    <xf numFmtId="0" fontId="22" fillId="4" borderId="0" xfId="0" applyFont="1" applyFill="1" applyAlignment="1">
      <alignment horizontal="center" vertical="center"/>
    </xf>
    <xf numFmtId="49" fontId="22" fillId="4" borderId="0" xfId="0" applyNumberFormat="1" applyFont="1" applyFill="1" applyAlignment="1">
      <alignment horizontal="center" vertical="center"/>
    </xf>
    <xf numFmtId="1" fontId="22" fillId="4" borderId="0" xfId="0" applyNumberFormat="1" applyFont="1" applyFill="1" applyAlignment="1">
      <alignment horizontal="center" vertical="center"/>
    </xf>
    <xf numFmtId="49" fontId="22" fillId="0" borderId="0" xfId="0" applyNumberFormat="1" applyFont="1" applyAlignment="1">
      <alignment vertical="center"/>
    </xf>
    <xf numFmtId="49" fontId="25" fillId="0" borderId="0" xfId="0" applyNumberFormat="1" applyFont="1" applyAlignment="1">
      <alignment horizontal="center" vertical="center"/>
    </xf>
    <xf numFmtId="49" fontId="0" fillId="0" borderId="0" xfId="0" applyNumberFormat="1" applyAlignment="1">
      <alignment vertical="center"/>
    </xf>
    <xf numFmtId="49" fontId="13" fillId="2" borderId="12" xfId="0" applyNumberFormat="1" applyFont="1" applyFill="1" applyBorder="1" applyAlignment="1">
      <alignment vertical="center"/>
    </xf>
    <xf numFmtId="49" fontId="18" fillId="4" borderId="0" xfId="0" applyNumberFormat="1" applyFont="1" applyFill="1" applyAlignment="1">
      <alignment vertical="center"/>
    </xf>
    <xf numFmtId="49" fontId="35" fillId="4" borderId="7" xfId="0" applyNumberFormat="1" applyFont="1" applyFill="1" applyBorder="1" applyAlignment="1">
      <alignment vertical="center"/>
    </xf>
    <xf numFmtId="49" fontId="35" fillId="0" borderId="0" xfId="0" applyNumberFormat="1" applyFont="1" applyAlignment="1">
      <alignment vertical="center"/>
    </xf>
    <xf numFmtId="49" fontId="18" fillId="4" borderId="2" xfId="0" applyNumberFormat="1" applyFont="1" applyFill="1" applyBorder="1" applyAlignment="1">
      <alignment vertical="center"/>
    </xf>
    <xf numFmtId="49" fontId="35" fillId="4" borderId="6" xfId="0" applyNumberFormat="1" applyFont="1" applyFill="1" applyBorder="1" applyAlignment="1">
      <alignment vertical="center"/>
    </xf>
    <xf numFmtId="49" fontId="35" fillId="0" borderId="2" xfId="0" applyNumberFormat="1" applyFont="1" applyBorder="1" applyAlignment="1">
      <alignment vertical="center"/>
    </xf>
    <xf numFmtId="0" fontId="39" fillId="6" borderId="6" xfId="0" applyFont="1" applyFill="1" applyBorder="1" applyAlignment="1">
      <alignment vertical="center"/>
    </xf>
    <xf numFmtId="49" fontId="24" fillId="0" borderId="0" xfId="0" applyNumberFormat="1" applyFont="1" applyBorder="1" applyAlignment="1">
      <alignment vertical="center"/>
    </xf>
    <xf numFmtId="49" fontId="22" fillId="4" borderId="0" xfId="0" applyNumberFormat="1" applyFont="1" applyFill="1" applyBorder="1" applyAlignment="1">
      <alignment vertical="center"/>
    </xf>
    <xf numFmtId="0" fontId="27" fillId="5" borderId="0" xfId="0" applyFont="1" applyFill="1" applyBorder="1" applyAlignment="1">
      <alignment horizontal="right" vertical="center"/>
    </xf>
    <xf numFmtId="0" fontId="24" fillId="0" borderId="0" xfId="0" applyFont="1" applyBorder="1" applyAlignment="1">
      <alignment vertical="center"/>
    </xf>
    <xf numFmtId="49" fontId="21" fillId="0" borderId="0" xfId="0" applyNumberFormat="1" applyFont="1" applyAlignment="1">
      <alignment horizontal="center" vertical="center"/>
    </xf>
    <xf numFmtId="49" fontId="22" fillId="0" borderId="0" xfId="0" applyNumberFormat="1" applyFont="1" applyAlignment="1">
      <alignment horizontal="center" vertical="center"/>
    </xf>
    <xf numFmtId="0" fontId="18" fillId="0" borderId="0" xfId="0" applyFont="1" applyAlignment="1">
      <alignment horizontal="right" vertical="center"/>
    </xf>
    <xf numFmtId="49" fontId="11" fillId="2" borderId="0" xfId="0" applyNumberFormat="1" applyFont="1" applyFill="1" applyAlignment="1">
      <alignment horizontal="right" vertical="center"/>
    </xf>
    <xf numFmtId="0" fontId="17" fillId="0" borderId="1" xfId="0" applyFont="1" applyBorder="1" applyAlignment="1">
      <alignment horizontal="right" vertical="center"/>
    </xf>
    <xf numFmtId="0" fontId="31" fillId="0" borderId="7" xfId="0" applyFont="1" applyBorder="1" applyAlignment="1">
      <alignment horizontal="right" vertical="center"/>
    </xf>
    <xf numFmtId="0" fontId="25" fillId="4" borderId="0" xfId="0" applyFont="1" applyFill="1" applyAlignment="1">
      <alignment horizontal="right" vertical="center"/>
    </xf>
    <xf numFmtId="49" fontId="25" fillId="4" borderId="0" xfId="0" applyNumberFormat="1" applyFont="1" applyFill="1" applyBorder="1" applyAlignment="1">
      <alignment vertical="center"/>
    </xf>
    <xf numFmtId="0" fontId="2" fillId="4" borderId="0" xfId="0" applyFont="1" applyFill="1" applyBorder="1" applyAlignment="1">
      <alignment vertical="center"/>
    </xf>
    <xf numFmtId="0" fontId="2" fillId="0" borderId="0" xfId="0" applyFont="1" applyBorder="1" applyAlignment="1">
      <alignment vertical="center"/>
    </xf>
    <xf numFmtId="0" fontId="25" fillId="4" borderId="2" xfId="0" applyFont="1" applyFill="1" applyBorder="1" applyAlignment="1">
      <alignment horizontal="right" vertical="center"/>
    </xf>
    <xf numFmtId="0" fontId="31" fillId="4" borderId="0" xfId="0" applyFont="1" applyFill="1" applyAlignment="1">
      <alignment horizontal="right" vertical="center"/>
    </xf>
    <xf numFmtId="0" fontId="7" fillId="0" borderId="0" xfId="0" applyFont="1" applyAlignment="1">
      <alignment vertical="center"/>
    </xf>
    <xf numFmtId="0" fontId="43" fillId="0" borderId="0" xfId="0" applyFont="1"/>
    <xf numFmtId="0" fontId="14" fillId="0" borderId="0" xfId="0" applyFont="1" applyAlignment="1">
      <alignment textRotation="90"/>
    </xf>
    <xf numFmtId="0" fontId="44" fillId="0" borderId="0" xfId="0" applyFont="1" applyAlignment="1">
      <alignment textRotation="90" wrapText="1"/>
    </xf>
    <xf numFmtId="0" fontId="45" fillId="0" borderId="0" xfId="0" applyFont="1"/>
    <xf numFmtId="49" fontId="46" fillId="0" borderId="0" xfId="0" applyNumberFormat="1" applyFont="1" applyFill="1" applyAlignment="1">
      <alignment horizontal="left" vertical="center"/>
    </xf>
    <xf numFmtId="49" fontId="47" fillId="0" borderId="0" xfId="0" applyNumberFormat="1" applyFont="1" applyFill="1" applyAlignment="1">
      <alignment horizontal="right" vertical="center"/>
    </xf>
    <xf numFmtId="0" fontId="0" fillId="0" borderId="0" xfId="0" applyAlignment="1">
      <alignment horizontal="center"/>
    </xf>
    <xf numFmtId="0" fontId="0" fillId="0" borderId="0" xfId="0" applyAlignment="1">
      <alignment horizontal="left"/>
    </xf>
    <xf numFmtId="0" fontId="49" fillId="0" borderId="1" xfId="0" applyNumberFormat="1" applyFont="1" applyFill="1" applyBorder="1" applyAlignment="1">
      <alignment horizontal="left" vertical="center"/>
    </xf>
    <xf numFmtId="0" fontId="7" fillId="0" borderId="0" xfId="0" applyFont="1" applyAlignment="1">
      <alignment horizontal="center"/>
    </xf>
    <xf numFmtId="0" fontId="50" fillId="0" borderId="0" xfId="0" applyFont="1" applyAlignment="1">
      <alignment horizontal="center"/>
    </xf>
    <xf numFmtId="0" fontId="45" fillId="0" borderId="0" xfId="0" applyFont="1" applyAlignment="1">
      <alignment horizontal="center"/>
    </xf>
    <xf numFmtId="49" fontId="47" fillId="0" borderId="1" xfId="0" applyNumberFormat="1" applyFont="1" applyBorder="1" applyAlignment="1">
      <alignment horizontal="righ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4" fillId="0" borderId="0" xfId="0" applyFont="1" applyBorder="1" applyAlignment="1">
      <alignment horizontal="center"/>
    </xf>
    <xf numFmtId="0" fontId="3" fillId="0" borderId="0" xfId="0" applyFont="1" applyBorder="1" applyAlignment="1">
      <alignment horizontal="center"/>
    </xf>
    <xf numFmtId="0" fontId="7" fillId="0" borderId="18" xfId="0" applyFont="1" applyBorder="1" applyAlignment="1" applyProtection="1">
      <alignment horizontal="center"/>
      <protection locked="0"/>
    </xf>
    <xf numFmtId="0" fontId="45" fillId="0" borderId="19"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15" fillId="0" borderId="20" xfId="0" applyFont="1" applyBorder="1" applyAlignment="1" applyProtection="1">
      <alignment horizontal="center" textRotation="255" wrapText="1"/>
      <protection locked="0"/>
    </xf>
    <xf numFmtId="0" fontId="7" fillId="0" borderId="20" xfId="0" applyFont="1" applyBorder="1" applyAlignment="1" applyProtection="1">
      <alignment horizontal="left" vertical="center"/>
      <protection locked="0"/>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15" fillId="0" borderId="22" xfId="0" applyFont="1" applyBorder="1" applyAlignment="1" applyProtection="1">
      <alignment horizontal="center" textRotation="255" wrapText="1"/>
      <protection locked="0"/>
    </xf>
    <xf numFmtId="0" fontId="7" fillId="0" borderId="22" xfId="0" applyFont="1" applyBorder="1" applyAlignment="1" applyProtection="1">
      <alignment horizontal="center" vertical="center"/>
      <protection locked="0"/>
    </xf>
    <xf numFmtId="0" fontId="7" fillId="0" borderId="19" xfId="0" applyFont="1" applyBorder="1" applyAlignment="1" applyProtection="1">
      <alignment horizontal="center" vertical="center" textRotation="90" wrapText="1"/>
      <protection locked="0"/>
    </xf>
    <xf numFmtId="0" fontId="51" fillId="0" borderId="19" xfId="0" applyFont="1" applyBorder="1" applyAlignment="1" applyProtection="1">
      <alignment horizontal="center" vertical="center" textRotation="90" wrapText="1"/>
      <protection locked="0"/>
    </xf>
    <xf numFmtId="0" fontId="51" fillId="0" borderId="23" xfId="0" applyFont="1" applyBorder="1" applyAlignment="1" applyProtection="1">
      <alignment horizontal="center" vertical="center" textRotation="90" wrapText="1"/>
      <protection locked="0"/>
    </xf>
    <xf numFmtId="0" fontId="4" fillId="0" borderId="24" xfId="0" applyFont="1" applyBorder="1" applyAlignment="1" applyProtection="1">
      <alignment horizontal="center" vertical="center"/>
      <protection locked="0"/>
    </xf>
    <xf numFmtId="0" fontId="52" fillId="4" borderId="6" xfId="0" applyFont="1" applyFill="1" applyBorder="1" applyAlignment="1">
      <alignment wrapText="1"/>
    </xf>
    <xf numFmtId="0" fontId="4" fillId="7" borderId="20" xfId="0" applyFont="1" applyFill="1" applyBorder="1" applyAlignment="1" applyProtection="1">
      <alignment horizontal="center"/>
      <protection locked="0"/>
    </xf>
    <xf numFmtId="0" fontId="4" fillId="7" borderId="21" xfId="0" applyFont="1" applyFill="1" applyBorder="1" applyAlignment="1" applyProtection="1">
      <alignment horizontal="center"/>
      <protection locked="0"/>
    </xf>
    <xf numFmtId="0" fontId="4" fillId="0" borderId="22" xfId="0" applyFont="1" applyFill="1" applyBorder="1" applyAlignment="1" applyProtection="1">
      <alignment horizontal="center"/>
      <protection locked="0"/>
    </xf>
    <xf numFmtId="0" fontId="4" fillId="0" borderId="20" xfId="0" applyFont="1" applyFill="1" applyBorder="1" applyAlignment="1" applyProtection="1">
      <alignment horizontal="center"/>
      <protection locked="0"/>
    </xf>
    <xf numFmtId="0" fontId="4" fillId="0" borderId="21" xfId="0" applyFont="1" applyFill="1" applyBorder="1" applyAlignment="1" applyProtection="1">
      <alignment horizontal="center"/>
      <protection locked="0"/>
    </xf>
    <xf numFmtId="0" fontId="52" fillId="0" borderId="25" xfId="0" applyFont="1" applyBorder="1" applyAlignment="1" applyProtection="1">
      <alignment horizontal="center"/>
      <protection locked="0"/>
    </xf>
    <xf numFmtId="0" fontId="53" fillId="0" borderId="25" xfId="0" applyFont="1" applyBorder="1" applyAlignment="1" applyProtection="1">
      <alignment horizontal="center"/>
      <protection locked="0"/>
    </xf>
    <xf numFmtId="0" fontId="45" fillId="0" borderId="26" xfId="0" applyFont="1" applyBorder="1" applyAlignment="1" applyProtection="1">
      <alignment horizontal="center"/>
      <protection locked="0"/>
    </xf>
    <xf numFmtId="0" fontId="4" fillId="0" borderId="27" xfId="0" applyFont="1" applyFill="1" applyBorder="1" applyAlignment="1" applyProtection="1">
      <alignment horizontal="center"/>
      <protection locked="0"/>
    </xf>
    <xf numFmtId="0" fontId="4" fillId="0" borderId="28" xfId="0" applyFont="1" applyFill="1" applyBorder="1" applyAlignment="1" applyProtection="1">
      <alignment horizontal="center"/>
      <protection locked="0"/>
    </xf>
    <xf numFmtId="0" fontId="4" fillId="0" borderId="29" xfId="0" applyFont="1" applyFill="1" applyBorder="1" applyAlignment="1" applyProtection="1">
      <alignment horizontal="center"/>
      <protection locked="0"/>
    </xf>
    <xf numFmtId="0" fontId="50" fillId="0" borderId="25"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center"/>
      <protection locked="0"/>
    </xf>
    <xf numFmtId="0" fontId="4" fillId="0" borderId="31" xfId="0" applyFont="1" applyFill="1" applyBorder="1" applyAlignment="1" applyProtection="1">
      <alignment horizontal="center"/>
      <protection locked="0"/>
    </xf>
    <xf numFmtId="0" fontId="4" fillId="0" borderId="32" xfId="0" applyFont="1" applyFill="1" applyBorder="1" applyAlignment="1" applyProtection="1">
      <alignment horizontal="center"/>
      <protection locked="0"/>
    </xf>
    <xf numFmtId="0" fontId="4" fillId="0" borderId="33" xfId="0" applyFont="1" applyFill="1" applyBorder="1" applyAlignment="1" applyProtection="1">
      <alignment horizontal="center"/>
      <protection locked="0"/>
    </xf>
    <xf numFmtId="0" fontId="4" fillId="0" borderId="2" xfId="0" applyFont="1" applyFill="1" applyBorder="1" applyAlignment="1" applyProtection="1">
      <alignment horizontal="center"/>
      <protection locked="0"/>
    </xf>
    <xf numFmtId="0" fontId="4" fillId="0" borderId="34" xfId="0" applyFont="1" applyFill="1" applyBorder="1" applyAlignment="1" applyProtection="1">
      <alignment horizontal="center"/>
      <protection locked="0"/>
    </xf>
    <xf numFmtId="0" fontId="4" fillId="7" borderId="30" xfId="0" applyFont="1" applyFill="1" applyBorder="1" applyAlignment="1" applyProtection="1">
      <alignment horizontal="center"/>
      <protection locked="0"/>
    </xf>
    <xf numFmtId="0" fontId="4" fillId="7" borderId="31" xfId="0" applyFont="1" applyFill="1" applyBorder="1" applyAlignment="1" applyProtection="1">
      <alignment horizontal="center"/>
      <protection locked="0"/>
    </xf>
    <xf numFmtId="0" fontId="4" fillId="0" borderId="35" xfId="0" applyFont="1" applyBorder="1" applyAlignment="1" applyProtection="1">
      <alignment horizontal="center" vertical="center"/>
      <protection locked="0"/>
    </xf>
    <xf numFmtId="0" fontId="50" fillId="0" borderId="36"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protection locked="0"/>
    </xf>
    <xf numFmtId="0" fontId="4" fillId="0" borderId="37" xfId="0" applyFont="1" applyFill="1" applyBorder="1" applyAlignment="1" applyProtection="1">
      <alignment horizontal="center"/>
      <protection locked="0"/>
    </xf>
    <xf numFmtId="0" fontId="4" fillId="0" borderId="38" xfId="0" applyFont="1" applyFill="1" applyBorder="1" applyAlignment="1" applyProtection="1">
      <alignment horizontal="center"/>
      <protection locked="0"/>
    </xf>
    <xf numFmtId="0" fontId="4" fillId="7" borderId="1" xfId="0" applyFont="1" applyFill="1" applyBorder="1" applyAlignment="1" applyProtection="1">
      <alignment horizontal="center"/>
      <protection locked="0"/>
    </xf>
    <xf numFmtId="0" fontId="4" fillId="7" borderId="37" xfId="0" applyFont="1" applyFill="1" applyBorder="1" applyAlignment="1" applyProtection="1">
      <alignment horizontal="center"/>
      <protection locked="0"/>
    </xf>
    <xf numFmtId="0" fontId="52" fillId="0" borderId="39" xfId="0" applyFont="1" applyBorder="1" applyAlignment="1" applyProtection="1">
      <alignment horizontal="center"/>
      <protection locked="0"/>
    </xf>
    <xf numFmtId="0" fontId="53" fillId="0" borderId="39" xfId="0" applyFont="1" applyBorder="1" applyAlignment="1" applyProtection="1">
      <alignment horizontal="center"/>
      <protection locked="0"/>
    </xf>
    <xf numFmtId="0" fontId="45" fillId="0" borderId="40" xfId="0" applyFont="1" applyBorder="1" applyAlignment="1" applyProtection="1">
      <alignment horizontal="center"/>
      <protection locked="0"/>
    </xf>
    <xf numFmtId="0" fontId="0" fillId="0" borderId="0" xfId="0" applyAlignment="1"/>
    <xf numFmtId="49" fontId="54" fillId="0" borderId="25" xfId="0" applyNumberFormat="1" applyFont="1" applyBorder="1" applyAlignment="1">
      <alignment horizontal="center"/>
    </xf>
    <xf numFmtId="49" fontId="55" fillId="0" borderId="25" xfId="0" applyNumberFormat="1" applyFont="1" applyBorder="1" applyAlignment="1">
      <alignment horizontal="center"/>
    </xf>
    <xf numFmtId="0" fontId="4" fillId="0" borderId="0" xfId="0" applyFont="1" applyAlignment="1">
      <alignment horizontal="left"/>
    </xf>
    <xf numFmtId="0" fontId="69" fillId="0" borderId="25" xfId="0" applyFont="1" applyFill="1" applyBorder="1" applyAlignment="1">
      <alignment horizontal="left" vertical="center"/>
    </xf>
    <xf numFmtId="0" fontId="3" fillId="0" borderId="26" xfId="0" applyFont="1" applyBorder="1" applyAlignment="1" applyProtection="1">
      <alignment horizontal="center"/>
      <protection locked="0"/>
    </xf>
    <xf numFmtId="0" fontId="4" fillId="0" borderId="49" xfId="0" applyFont="1" applyBorder="1" applyAlignment="1" applyProtection="1">
      <alignment horizontal="center" vertical="center"/>
      <protection locked="0"/>
    </xf>
    <xf numFmtId="0" fontId="69" fillId="0" borderId="50" xfId="0" applyFont="1" applyFill="1" applyBorder="1" applyAlignment="1">
      <alignment horizontal="left" vertical="center"/>
    </xf>
    <xf numFmtId="0" fontId="52" fillId="0" borderId="50" xfId="0" applyFont="1" applyBorder="1" applyAlignment="1" applyProtection="1">
      <alignment horizontal="center"/>
      <protection locked="0"/>
    </xf>
    <xf numFmtId="0" fontId="53" fillId="0" borderId="50" xfId="0" applyFont="1" applyBorder="1" applyAlignment="1" applyProtection="1">
      <alignment horizontal="center"/>
      <protection locked="0"/>
    </xf>
    <xf numFmtId="0" fontId="3" fillId="0" borderId="51" xfId="0" applyFont="1" applyBorder="1" applyAlignment="1" applyProtection="1">
      <alignment horizontal="center"/>
      <protection locked="0"/>
    </xf>
    <xf numFmtId="49" fontId="70" fillId="0" borderId="0" xfId="0" applyNumberFormat="1" applyFont="1" applyAlignment="1"/>
    <xf numFmtId="0" fontId="71" fillId="0" borderId="25" xfId="0" applyFont="1" applyFill="1" applyBorder="1" applyAlignment="1">
      <alignment horizontal="left" vertical="center"/>
    </xf>
    <xf numFmtId="0" fontId="2" fillId="0" borderId="0" xfId="46"/>
    <xf numFmtId="0" fontId="9" fillId="0" borderId="0" xfId="46" applyFont="1"/>
    <xf numFmtId="0" fontId="72" fillId="0" borderId="0" xfId="46" applyFont="1"/>
    <xf numFmtId="49" fontId="51" fillId="0" borderId="0" xfId="46" applyNumberFormat="1" applyFont="1" applyAlignment="1">
      <alignment vertical="top"/>
    </xf>
    <xf numFmtId="49" fontId="73" fillId="0" borderId="0" xfId="46" applyNumberFormat="1" applyFont="1" applyAlignment="1">
      <alignment vertical="top"/>
    </xf>
    <xf numFmtId="49" fontId="74" fillId="0" borderId="0" xfId="46" applyNumberFormat="1" applyFont="1" applyAlignment="1">
      <alignment vertical="top"/>
    </xf>
    <xf numFmtId="49" fontId="51" fillId="0" borderId="0" xfId="46" applyNumberFormat="1" applyFont="1" applyAlignment="1">
      <alignment horizontal="left"/>
    </xf>
    <xf numFmtId="49" fontId="74" fillId="0" borderId="0" xfId="46" applyNumberFormat="1" applyFont="1"/>
    <xf numFmtId="49" fontId="73" fillId="0" borderId="0" xfId="46" applyNumberFormat="1" applyFont="1"/>
    <xf numFmtId="49" fontId="10" fillId="0" borderId="0" xfId="46" applyNumberFormat="1" applyFont="1"/>
    <xf numFmtId="49" fontId="2" fillId="0" borderId="0" xfId="46" applyNumberFormat="1" applyFont="1"/>
    <xf numFmtId="0" fontId="75" fillId="23" borderId="52" xfId="46" applyFont="1" applyFill="1" applyBorder="1" applyAlignment="1">
      <alignment horizontal="left"/>
    </xf>
    <xf numFmtId="0" fontId="75" fillId="23" borderId="53" xfId="46" applyFont="1" applyFill="1" applyBorder="1" applyAlignment="1">
      <alignment horizontal="center"/>
    </xf>
    <xf numFmtId="0" fontId="75" fillId="23" borderId="54" xfId="46" applyFont="1" applyFill="1" applyBorder="1" applyAlignment="1">
      <alignment horizontal="center"/>
    </xf>
    <xf numFmtId="0" fontId="72" fillId="0" borderId="55" xfId="46" applyFont="1" applyBorder="1"/>
    <xf numFmtId="0" fontId="2" fillId="0" borderId="0" xfId="46" applyBorder="1" applyProtection="1">
      <protection locked="0"/>
    </xf>
    <xf numFmtId="0" fontId="26" fillId="23" borderId="55" xfId="46" applyFont="1" applyFill="1" applyBorder="1" applyAlignment="1"/>
    <xf numFmtId="0" fontId="26" fillId="23" borderId="0" xfId="46" applyFont="1" applyFill="1" applyBorder="1" applyAlignment="1"/>
    <xf numFmtId="0" fontId="26" fillId="23" borderId="56" xfId="46" applyFont="1" applyFill="1" applyBorder="1" applyAlignment="1"/>
    <xf numFmtId="0" fontId="72" fillId="0" borderId="0" xfId="46" applyFont="1" applyBorder="1"/>
    <xf numFmtId="0" fontId="73" fillId="24" borderId="55" xfId="46" applyFont="1" applyFill="1" applyBorder="1" applyAlignment="1"/>
    <xf numFmtId="0" fontId="73" fillId="24" borderId="0" xfId="46" applyFont="1" applyFill="1" applyBorder="1" applyAlignment="1"/>
    <xf numFmtId="0" fontId="73" fillId="24" borderId="56" xfId="46" applyFont="1" applyFill="1" applyBorder="1" applyAlignment="1"/>
    <xf numFmtId="0" fontId="73" fillId="23" borderId="55" xfId="46" applyFont="1" applyFill="1" applyBorder="1" applyAlignment="1"/>
    <xf numFmtId="0" fontId="73" fillId="23" borderId="0" xfId="46" applyFont="1" applyFill="1" applyBorder="1" applyAlignment="1"/>
    <xf numFmtId="0" fontId="73" fillId="23" borderId="56" xfId="46" applyFont="1" applyFill="1" applyBorder="1" applyAlignment="1"/>
    <xf numFmtId="0" fontId="72" fillId="0" borderId="0" xfId="46" applyFont="1" applyFill="1" applyBorder="1"/>
    <xf numFmtId="0" fontId="33" fillId="24" borderId="0" xfId="46" applyFont="1" applyFill="1" applyBorder="1" applyAlignment="1"/>
    <xf numFmtId="0" fontId="2" fillId="0" borderId="0" xfId="46" applyFill="1" applyBorder="1"/>
    <xf numFmtId="0" fontId="2" fillId="0" borderId="0" xfId="46" applyFill="1"/>
    <xf numFmtId="0" fontId="2" fillId="0" borderId="0" xfId="46" applyBorder="1"/>
    <xf numFmtId="0" fontId="72" fillId="23" borderId="57" xfId="46" applyFont="1" applyFill="1" applyBorder="1" applyAlignment="1"/>
    <xf numFmtId="0" fontId="72" fillId="23" borderId="58" xfId="46" applyFont="1" applyFill="1" applyBorder="1" applyAlignment="1"/>
    <xf numFmtId="0" fontId="72" fillId="23" borderId="0" xfId="46" applyFont="1" applyFill="1" applyBorder="1" applyAlignment="1"/>
    <xf numFmtId="0" fontId="72" fillId="23" borderId="59" xfId="46" applyFont="1" applyFill="1" applyBorder="1" applyAlignment="1"/>
    <xf numFmtId="49" fontId="43" fillId="0" borderId="0" xfId="0" applyNumberFormat="1" applyFont="1" applyAlignment="1">
      <alignment vertical="top"/>
    </xf>
    <xf numFmtId="0" fontId="68" fillId="0" borderId="0" xfId="0" applyFont="1" applyAlignment="1"/>
    <xf numFmtId="0" fontId="43" fillId="0" borderId="0" xfId="0" applyFont="1" applyAlignment="1">
      <alignment horizontal="center"/>
    </xf>
    <xf numFmtId="0" fontId="48" fillId="0" borderId="0" xfId="0" applyFont="1" applyAlignment="1">
      <alignment horizontal="center"/>
    </xf>
    <xf numFmtId="49" fontId="9" fillId="0" borderId="0" xfId="0" applyNumberFormat="1" applyFont="1" applyAlignment="1">
      <alignment horizontal="center"/>
    </xf>
    <xf numFmtId="49" fontId="46" fillId="0" borderId="25" xfId="0" applyNumberFormat="1" applyFont="1" applyBorder="1" applyAlignment="1">
      <alignment horizontal="center"/>
    </xf>
    <xf numFmtId="0" fontId="46" fillId="0" borderId="25" xfId="0" applyFont="1" applyBorder="1" applyAlignment="1">
      <alignment horizontal="center"/>
    </xf>
    <xf numFmtId="0" fontId="40" fillId="0" borderId="0" xfId="0" applyFont="1" applyAlignment="1">
      <alignment horizontal="center"/>
    </xf>
    <xf numFmtId="0" fontId="9" fillId="0" borderId="0" xfId="0" applyFont="1" applyAlignment="1">
      <alignment horizontal="center"/>
    </xf>
    <xf numFmtId="0" fontId="9" fillId="0" borderId="0" xfId="46" applyFont="1" applyAlignment="1">
      <alignment horizontal="center"/>
    </xf>
  </cellXfs>
  <cellStyles count="50">
    <cellStyle name="20% - Dekorfärg1" xfId="6"/>
    <cellStyle name="20% - Dekorfärg2" xfId="7"/>
    <cellStyle name="20% - Dekorfärg3" xfId="8"/>
    <cellStyle name="20% - Dekorfärg4" xfId="9"/>
    <cellStyle name="20% - Dekorfärg5" xfId="10"/>
    <cellStyle name="20% - Dekorfärg6" xfId="11"/>
    <cellStyle name="40% - Dekorfärg1" xfId="12"/>
    <cellStyle name="40% - Dekorfärg2" xfId="13"/>
    <cellStyle name="40% - Dekorfärg3" xfId="14"/>
    <cellStyle name="40% - Dekorfärg4" xfId="15"/>
    <cellStyle name="40% - Dekorfärg5" xfId="16"/>
    <cellStyle name="40% - Dekorfärg6" xfId="17"/>
    <cellStyle name="60% - Dekorfärg1" xfId="18"/>
    <cellStyle name="60% - Dekorfärg2" xfId="19"/>
    <cellStyle name="60% - Dekorfärg3" xfId="20"/>
    <cellStyle name="60% - Dekorfärg4" xfId="21"/>
    <cellStyle name="60% - Dekorfärg5" xfId="22"/>
    <cellStyle name="60% - Dekorfärg6" xfId="23"/>
    <cellStyle name="Anteckning" xfId="24"/>
    <cellStyle name="Beräkning" xfId="25"/>
    <cellStyle name="Bra" xfId="26"/>
    <cellStyle name="Currency 2" xfId="1"/>
    <cellStyle name="Currency 3" xfId="47"/>
    <cellStyle name="Dålig" xfId="27"/>
    <cellStyle name="Färg1" xfId="28"/>
    <cellStyle name="Färg2" xfId="29"/>
    <cellStyle name="Färg3" xfId="30"/>
    <cellStyle name="Färg4" xfId="31"/>
    <cellStyle name="Färg5" xfId="32"/>
    <cellStyle name="Färg6" xfId="33"/>
    <cellStyle name="Förklarande text" xfId="34"/>
    <cellStyle name="Indata" xfId="35"/>
    <cellStyle name="Kontrollcell" xfId="36"/>
    <cellStyle name="Länkad cell" xfId="37"/>
    <cellStyle name="Milliers [0]_ACCEP°DBL" xfId="2"/>
    <cellStyle name="Milliers_ACCEP°DBL" xfId="3"/>
    <cellStyle name="Monétaire [0]_ACCEP°DBL" xfId="4"/>
    <cellStyle name="Monétaire_ACCEP°DBL" xfId="5"/>
    <cellStyle name="Normal" xfId="0" builtinId="0"/>
    <cellStyle name="Normal 2" xfId="48"/>
    <cellStyle name="Normal 2 2" xfId="46"/>
    <cellStyle name="Normal 3" xfId="49"/>
    <cellStyle name="Rubrik" xfId="38"/>
    <cellStyle name="Rubrik 1" xfId="39"/>
    <cellStyle name="Rubrik 2" xfId="40"/>
    <cellStyle name="Rubrik 3" xfId="41"/>
    <cellStyle name="Rubrik 4" xfId="42"/>
    <cellStyle name="Summa" xfId="43"/>
    <cellStyle name="Utdata" xfId="44"/>
    <cellStyle name="Varningstext" xfId="45"/>
  </cellStyles>
  <dxfs count="200">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font>
    </dxf>
    <dxf>
      <font>
        <b/>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123825</xdr:colOff>
      <xdr:row>2</xdr:row>
      <xdr:rowOff>19050</xdr:rowOff>
    </xdr:from>
    <xdr:to>
      <xdr:col>32</xdr:col>
      <xdr:colOff>142875</xdr:colOff>
      <xdr:row>4</xdr:row>
      <xdr:rowOff>1543050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7553325" y="349250"/>
          <a:ext cx="9264650" cy="1701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34</xdr:col>
      <xdr:colOff>0</xdr:colOff>
      <xdr:row>12</xdr:row>
      <xdr:rowOff>0</xdr:rowOff>
    </xdr:from>
    <xdr:to>
      <xdr:col>44</xdr:col>
      <xdr:colOff>0</xdr:colOff>
      <xdr:row>13</xdr:row>
      <xdr:rowOff>19050</xdr:rowOff>
    </xdr:to>
    <xdr:pic>
      <xdr:nvPicPr>
        <xdr:cNvPr id="3" name="Picture 80"/>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7386300" y="6692900"/>
          <a:ext cx="3556000" cy="654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24</xdr:col>
      <xdr:colOff>0</xdr:colOff>
      <xdr:row>11</xdr:row>
      <xdr:rowOff>0</xdr:rowOff>
    </xdr:from>
    <xdr:to>
      <xdr:col>34</xdr:col>
      <xdr:colOff>19050</xdr:colOff>
      <xdr:row>12</xdr:row>
      <xdr:rowOff>19050</xdr:rowOff>
    </xdr:to>
    <xdr:pic>
      <xdr:nvPicPr>
        <xdr:cNvPr id="4" name="Picture 82"/>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3830300" y="6057900"/>
          <a:ext cx="3575050" cy="654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0</xdr:colOff>
      <xdr:row>10</xdr:row>
      <xdr:rowOff>0</xdr:rowOff>
    </xdr:from>
    <xdr:to>
      <xdr:col>24</xdr:col>
      <xdr:colOff>0</xdr:colOff>
      <xdr:row>11</xdr:row>
      <xdr:rowOff>19050</xdr:rowOff>
    </xdr:to>
    <xdr:pic>
      <xdr:nvPicPr>
        <xdr:cNvPr id="5" name="Picture 84"/>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0274300" y="5422900"/>
          <a:ext cx="3556000" cy="654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14</xdr:col>
      <xdr:colOff>0</xdr:colOff>
      <xdr:row>10</xdr:row>
      <xdr:rowOff>19050</xdr:rowOff>
    </xdr:to>
    <xdr:pic>
      <xdr:nvPicPr>
        <xdr:cNvPr id="6" name="Picture 86"/>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6718300" y="4787900"/>
          <a:ext cx="3556000" cy="654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34</xdr:col>
      <xdr:colOff>0</xdr:colOff>
      <xdr:row>11</xdr:row>
      <xdr:rowOff>590550</xdr:rowOff>
    </xdr:from>
    <xdr:to>
      <xdr:col>44</xdr:col>
      <xdr:colOff>0</xdr:colOff>
      <xdr:row>13</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7386300" y="6800850"/>
          <a:ext cx="3556000" cy="679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24</xdr:col>
      <xdr:colOff>0</xdr:colOff>
      <xdr:row>11</xdr:row>
      <xdr:rowOff>0</xdr:rowOff>
    </xdr:from>
    <xdr:to>
      <xdr:col>34</xdr:col>
      <xdr:colOff>0</xdr:colOff>
      <xdr:row>12</xdr:row>
      <xdr:rowOff>28575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830300" y="6210300"/>
          <a:ext cx="3556000" cy="663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0</xdr:colOff>
      <xdr:row>10</xdr:row>
      <xdr:rowOff>0</xdr:rowOff>
    </xdr:from>
    <xdr:to>
      <xdr:col>24</xdr:col>
      <xdr:colOff>0</xdr:colOff>
      <xdr:row>11</xdr:row>
      <xdr:rowOff>28575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0274300" y="5575300"/>
          <a:ext cx="3556000" cy="663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14</xdr:col>
      <xdr:colOff>0</xdr:colOff>
      <xdr:row>10</xdr:row>
      <xdr:rowOff>28575</xdr:rowOff>
    </xdr:to>
    <xdr:pic>
      <xdr:nvPicPr>
        <xdr:cNvPr id="5"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718300" y="4940300"/>
          <a:ext cx="3556000" cy="663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8</xdr:col>
      <xdr:colOff>19050</xdr:colOff>
      <xdr:row>4</xdr:row>
      <xdr:rowOff>161925</xdr:rowOff>
    </xdr:from>
    <xdr:to>
      <xdr:col>34</xdr:col>
      <xdr:colOff>47625</xdr:colOff>
      <xdr:row>5</xdr:row>
      <xdr:rowOff>28575</xdr:rowOff>
    </xdr:to>
    <xdr:pic>
      <xdr:nvPicPr>
        <xdr:cNvPr id="6" name="Picture 56"/>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8159750" y="669925"/>
          <a:ext cx="9274175" cy="1695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241300</xdr:colOff>
      <xdr:row>0</xdr:row>
      <xdr:rowOff>0</xdr:rowOff>
    </xdr:from>
    <xdr:to>
      <xdr:col>11</xdr:col>
      <xdr:colOff>635000</xdr:colOff>
      <xdr:row>0</xdr:row>
      <xdr:rowOff>850900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95300" y="0"/>
          <a:ext cx="4597400" cy="850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38100</xdr:colOff>
      <xdr:row>22</xdr:row>
      <xdr:rowOff>304800</xdr:rowOff>
    </xdr:from>
    <xdr:to>
      <xdr:col>16</xdr:col>
      <xdr:colOff>88900</xdr:colOff>
      <xdr:row>53</xdr:row>
      <xdr:rowOff>50800</xdr:rowOff>
    </xdr:to>
    <xdr:pic>
      <xdr:nvPicPr>
        <xdr:cNvPr id="5"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495800" y="3683000"/>
          <a:ext cx="2743200" cy="330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295275</xdr:colOff>
      <xdr:row>0</xdr:row>
      <xdr:rowOff>0</xdr:rowOff>
    </xdr:from>
    <xdr:to>
      <xdr:col>11</xdr:col>
      <xdr:colOff>428625</xdr:colOff>
      <xdr:row>0</xdr:row>
      <xdr:rowOff>752475</xdr:rowOff>
    </xdr:to>
    <xdr:pic>
      <xdr:nvPicPr>
        <xdr:cNvPr id="4"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803275" y="0"/>
          <a:ext cx="4083050" cy="7524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114300</xdr:colOff>
      <xdr:row>69</xdr:row>
      <xdr:rowOff>9525</xdr:rowOff>
    </xdr:from>
    <xdr:to>
      <xdr:col>18</xdr:col>
      <xdr:colOff>38100</xdr:colOff>
      <xdr:row>69</xdr:row>
      <xdr:rowOff>342900</xdr:rowOff>
    </xdr:to>
    <xdr:pic>
      <xdr:nvPicPr>
        <xdr:cNvPr id="5"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572000" y="8709025"/>
          <a:ext cx="2743200" cy="3333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34</xdr:col>
      <xdr:colOff>0</xdr:colOff>
      <xdr:row>11</xdr:row>
      <xdr:rowOff>590550</xdr:rowOff>
    </xdr:from>
    <xdr:to>
      <xdr:col>44</xdr:col>
      <xdr:colOff>0</xdr:colOff>
      <xdr:row>13</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7386300" y="6800850"/>
          <a:ext cx="3556000" cy="679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24</xdr:col>
      <xdr:colOff>0</xdr:colOff>
      <xdr:row>11</xdr:row>
      <xdr:rowOff>0</xdr:rowOff>
    </xdr:from>
    <xdr:to>
      <xdr:col>34</xdr:col>
      <xdr:colOff>0</xdr:colOff>
      <xdr:row>12</xdr:row>
      <xdr:rowOff>28575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830300" y="6210300"/>
          <a:ext cx="3556000" cy="663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0</xdr:colOff>
      <xdr:row>10</xdr:row>
      <xdr:rowOff>0</xdr:rowOff>
    </xdr:from>
    <xdr:to>
      <xdr:col>24</xdr:col>
      <xdr:colOff>0</xdr:colOff>
      <xdr:row>11</xdr:row>
      <xdr:rowOff>28575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0274300" y="5575300"/>
          <a:ext cx="3556000" cy="663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14</xdr:col>
      <xdr:colOff>0</xdr:colOff>
      <xdr:row>10</xdr:row>
      <xdr:rowOff>28575</xdr:rowOff>
    </xdr:to>
    <xdr:pic>
      <xdr:nvPicPr>
        <xdr:cNvPr id="5"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718300" y="4940300"/>
          <a:ext cx="3556000" cy="663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8</xdr:col>
      <xdr:colOff>19050</xdr:colOff>
      <xdr:row>4</xdr:row>
      <xdr:rowOff>161925</xdr:rowOff>
    </xdr:from>
    <xdr:to>
      <xdr:col>34</xdr:col>
      <xdr:colOff>47625</xdr:colOff>
      <xdr:row>5</xdr:row>
      <xdr:rowOff>28575</xdr:rowOff>
    </xdr:to>
    <xdr:pic>
      <xdr:nvPicPr>
        <xdr:cNvPr id="6" name="Picture 56"/>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8159750" y="669925"/>
          <a:ext cx="9274175" cy="1695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139700</xdr:colOff>
      <xdr:row>0</xdr:row>
      <xdr:rowOff>0</xdr:rowOff>
    </xdr:from>
    <xdr:to>
      <xdr:col>13</xdr:col>
      <xdr:colOff>292100</xdr:colOff>
      <xdr:row>0</xdr:row>
      <xdr:rowOff>863600</xdr:rowOff>
    </xdr:to>
    <xdr:pic>
      <xdr:nvPicPr>
        <xdr:cNvPr id="4"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003300" y="0"/>
          <a:ext cx="4686300" cy="863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25400</xdr:colOff>
      <xdr:row>37</xdr:row>
      <xdr:rowOff>647700</xdr:rowOff>
    </xdr:from>
    <xdr:to>
      <xdr:col>15</xdr:col>
      <xdr:colOff>711200</xdr:colOff>
      <xdr:row>37</xdr:row>
      <xdr:rowOff>965200</xdr:rowOff>
    </xdr:to>
    <xdr:pic>
      <xdr:nvPicPr>
        <xdr:cNvPr id="5"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356100" y="5727700"/>
          <a:ext cx="2730500" cy="317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38100</xdr:colOff>
      <xdr:row>0</xdr:row>
      <xdr:rowOff>0</xdr:rowOff>
    </xdr:from>
    <xdr:to>
      <xdr:col>13</xdr:col>
      <xdr:colOff>355600</xdr:colOff>
      <xdr:row>0</xdr:row>
      <xdr:rowOff>901700</xdr:rowOff>
    </xdr:to>
    <xdr:pic>
      <xdr:nvPicPr>
        <xdr:cNvPr id="4"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901700" y="0"/>
          <a:ext cx="4851400" cy="901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12700</xdr:colOff>
      <xdr:row>37</xdr:row>
      <xdr:rowOff>482600</xdr:rowOff>
    </xdr:from>
    <xdr:to>
      <xdr:col>15</xdr:col>
      <xdr:colOff>711200</xdr:colOff>
      <xdr:row>37</xdr:row>
      <xdr:rowOff>812800</xdr:rowOff>
    </xdr:to>
    <xdr:pic>
      <xdr:nvPicPr>
        <xdr:cNvPr id="5"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343400" y="5600700"/>
          <a:ext cx="2743200" cy="330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38100</xdr:colOff>
      <xdr:row>0</xdr:row>
      <xdr:rowOff>0</xdr:rowOff>
    </xdr:from>
    <xdr:to>
      <xdr:col>13</xdr:col>
      <xdr:colOff>355600</xdr:colOff>
      <xdr:row>0</xdr:row>
      <xdr:rowOff>901700</xdr:rowOff>
    </xdr:to>
    <xdr:pic>
      <xdr:nvPicPr>
        <xdr:cNvPr id="4"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901700" y="0"/>
          <a:ext cx="4851400" cy="901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8</xdr:col>
      <xdr:colOff>76200</xdr:colOff>
      <xdr:row>37</xdr:row>
      <xdr:rowOff>0</xdr:rowOff>
    </xdr:from>
    <xdr:to>
      <xdr:col>14</xdr:col>
      <xdr:colOff>0</xdr:colOff>
      <xdr:row>38</xdr:row>
      <xdr:rowOff>330200</xdr:rowOff>
    </xdr:to>
    <xdr:pic>
      <xdr:nvPicPr>
        <xdr:cNvPr id="5"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3467100" y="5676900"/>
          <a:ext cx="2743200" cy="330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38100</xdr:colOff>
      <xdr:row>0</xdr:row>
      <xdr:rowOff>0</xdr:rowOff>
    </xdr:from>
    <xdr:to>
      <xdr:col>13</xdr:col>
      <xdr:colOff>355600</xdr:colOff>
      <xdr:row>0</xdr:row>
      <xdr:rowOff>901700</xdr:rowOff>
    </xdr:to>
    <xdr:pic>
      <xdr:nvPicPr>
        <xdr:cNvPr id="4"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901700" y="0"/>
          <a:ext cx="4851400" cy="901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12700</xdr:colOff>
      <xdr:row>68</xdr:row>
      <xdr:rowOff>0</xdr:rowOff>
    </xdr:from>
    <xdr:to>
      <xdr:col>16</xdr:col>
      <xdr:colOff>63500</xdr:colOff>
      <xdr:row>68</xdr:row>
      <xdr:rowOff>330200</xdr:rowOff>
    </xdr:to>
    <xdr:pic>
      <xdr:nvPicPr>
        <xdr:cNvPr id="5"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470400" y="8661400"/>
          <a:ext cx="2743200" cy="330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165100</xdr:colOff>
      <xdr:row>0</xdr:row>
      <xdr:rowOff>0</xdr:rowOff>
    </xdr:from>
    <xdr:to>
      <xdr:col>13</xdr:col>
      <xdr:colOff>368300</xdr:colOff>
      <xdr:row>0</xdr:row>
      <xdr:rowOff>901700</xdr:rowOff>
    </xdr:to>
    <xdr:pic>
      <xdr:nvPicPr>
        <xdr:cNvPr id="4"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028700" y="0"/>
          <a:ext cx="4737100" cy="901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25400</xdr:colOff>
      <xdr:row>68</xdr:row>
      <xdr:rowOff>228600</xdr:rowOff>
    </xdr:from>
    <xdr:to>
      <xdr:col>16</xdr:col>
      <xdr:colOff>63500</xdr:colOff>
      <xdr:row>69</xdr:row>
      <xdr:rowOff>0</xdr:rowOff>
    </xdr:to>
    <xdr:pic>
      <xdr:nvPicPr>
        <xdr:cNvPr id="5"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483100" y="9029700"/>
          <a:ext cx="273050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139700</xdr:colOff>
      <xdr:row>0</xdr:row>
      <xdr:rowOff>0</xdr:rowOff>
    </xdr:from>
    <xdr:to>
      <xdr:col>13</xdr:col>
      <xdr:colOff>292100</xdr:colOff>
      <xdr:row>0</xdr:row>
      <xdr:rowOff>863600</xdr:rowOff>
    </xdr:to>
    <xdr:pic>
      <xdr:nvPicPr>
        <xdr:cNvPr id="4"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003300" y="0"/>
          <a:ext cx="4686300" cy="863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0</xdr:colOff>
      <xdr:row>21</xdr:row>
      <xdr:rowOff>457200</xdr:rowOff>
    </xdr:from>
    <xdr:to>
      <xdr:col>16</xdr:col>
      <xdr:colOff>0</xdr:colOff>
      <xdr:row>21</xdr:row>
      <xdr:rowOff>774700</xdr:rowOff>
    </xdr:to>
    <xdr:pic>
      <xdr:nvPicPr>
        <xdr:cNvPr id="5"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330700" y="3708400"/>
          <a:ext cx="2730500" cy="317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123825</xdr:colOff>
      <xdr:row>2</xdr:row>
      <xdr:rowOff>19050</xdr:rowOff>
    </xdr:from>
    <xdr:to>
      <xdr:col>32</xdr:col>
      <xdr:colOff>142875</xdr:colOff>
      <xdr:row>4</xdr:row>
      <xdr:rowOff>1543050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7553325" y="349250"/>
          <a:ext cx="9264650" cy="1701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34</xdr:col>
      <xdr:colOff>0</xdr:colOff>
      <xdr:row>12</xdr:row>
      <xdr:rowOff>0</xdr:rowOff>
    </xdr:from>
    <xdr:to>
      <xdr:col>44</xdr:col>
      <xdr:colOff>0</xdr:colOff>
      <xdr:row>13</xdr:row>
      <xdr:rowOff>19050</xdr:rowOff>
    </xdr:to>
    <xdr:pic>
      <xdr:nvPicPr>
        <xdr:cNvPr id="3" name="Picture 80"/>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7386300" y="6692900"/>
          <a:ext cx="3556000" cy="654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24</xdr:col>
      <xdr:colOff>0</xdr:colOff>
      <xdr:row>11</xdr:row>
      <xdr:rowOff>0</xdr:rowOff>
    </xdr:from>
    <xdr:to>
      <xdr:col>34</xdr:col>
      <xdr:colOff>19050</xdr:colOff>
      <xdr:row>12</xdr:row>
      <xdr:rowOff>19050</xdr:rowOff>
    </xdr:to>
    <xdr:pic>
      <xdr:nvPicPr>
        <xdr:cNvPr id="4" name="Picture 82"/>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3830300" y="6057900"/>
          <a:ext cx="3575050" cy="654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0</xdr:colOff>
      <xdr:row>10</xdr:row>
      <xdr:rowOff>0</xdr:rowOff>
    </xdr:from>
    <xdr:to>
      <xdr:col>24</xdr:col>
      <xdr:colOff>0</xdr:colOff>
      <xdr:row>11</xdr:row>
      <xdr:rowOff>19050</xdr:rowOff>
    </xdr:to>
    <xdr:pic>
      <xdr:nvPicPr>
        <xdr:cNvPr id="5" name="Picture 84"/>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0274300" y="5422900"/>
          <a:ext cx="3556000" cy="654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14</xdr:col>
      <xdr:colOff>0</xdr:colOff>
      <xdr:row>10</xdr:row>
      <xdr:rowOff>19050</xdr:rowOff>
    </xdr:to>
    <xdr:pic>
      <xdr:nvPicPr>
        <xdr:cNvPr id="6" name="Picture 86"/>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6718300" y="4787900"/>
          <a:ext cx="3556000" cy="654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3</xdr:col>
      <xdr:colOff>139700</xdr:colOff>
      <xdr:row>0</xdr:row>
      <xdr:rowOff>0</xdr:rowOff>
    </xdr:from>
    <xdr:to>
      <xdr:col>13</xdr:col>
      <xdr:colOff>292100</xdr:colOff>
      <xdr:row>0</xdr:row>
      <xdr:rowOff>863600</xdr:rowOff>
    </xdr:to>
    <xdr:pic>
      <xdr:nvPicPr>
        <xdr:cNvPr id="4"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003300" y="0"/>
          <a:ext cx="4686300" cy="863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101600</xdr:colOff>
      <xdr:row>37</xdr:row>
      <xdr:rowOff>177800</xdr:rowOff>
    </xdr:from>
    <xdr:to>
      <xdr:col>17</xdr:col>
      <xdr:colOff>12700</xdr:colOff>
      <xdr:row>37</xdr:row>
      <xdr:rowOff>495300</xdr:rowOff>
    </xdr:to>
    <xdr:pic>
      <xdr:nvPicPr>
        <xdr:cNvPr id="5"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559300" y="5257800"/>
          <a:ext cx="2730500" cy="317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317500</xdr:colOff>
      <xdr:row>0</xdr:row>
      <xdr:rowOff>0</xdr:rowOff>
    </xdr:from>
    <xdr:to>
      <xdr:col>13</xdr:col>
      <xdr:colOff>177800</xdr:colOff>
      <xdr:row>0</xdr:row>
      <xdr:rowOff>889000</xdr:rowOff>
    </xdr:to>
    <xdr:pic>
      <xdr:nvPicPr>
        <xdr:cNvPr id="4"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825500" y="0"/>
          <a:ext cx="4749800" cy="889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127000</xdr:colOff>
      <xdr:row>68</xdr:row>
      <xdr:rowOff>25400</xdr:rowOff>
    </xdr:from>
    <xdr:to>
      <xdr:col>17</xdr:col>
      <xdr:colOff>38100</xdr:colOff>
      <xdr:row>68</xdr:row>
      <xdr:rowOff>330200</xdr:rowOff>
    </xdr:to>
    <xdr:pic>
      <xdr:nvPicPr>
        <xdr:cNvPr id="5"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584700" y="8724900"/>
          <a:ext cx="273050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990600</xdr:colOff>
      <xdr:row>2</xdr:row>
      <xdr:rowOff>381000</xdr:rowOff>
    </xdr:from>
    <xdr:to>
      <xdr:col>5</xdr:col>
      <xdr:colOff>523672</xdr:colOff>
      <xdr:row>2</xdr:row>
      <xdr:rowOff>694447</xdr:rowOff>
    </xdr:to>
    <xdr:pic>
      <xdr:nvPicPr>
        <xdr:cNvPr id="2"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848225" y="885825"/>
          <a:ext cx="2238172" cy="31344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177800</xdr:colOff>
      <xdr:row>0</xdr:row>
      <xdr:rowOff>0</xdr:rowOff>
    </xdr:from>
    <xdr:to>
      <xdr:col>11</xdr:col>
      <xdr:colOff>711200</xdr:colOff>
      <xdr:row>0</xdr:row>
      <xdr:rowOff>901700</xdr:rowOff>
    </xdr:to>
    <xdr:pic>
      <xdr:nvPicPr>
        <xdr:cNvPr id="4"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31800" y="0"/>
          <a:ext cx="4737100" cy="901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50800</xdr:colOff>
      <xdr:row>37</xdr:row>
      <xdr:rowOff>50800</xdr:rowOff>
    </xdr:from>
    <xdr:to>
      <xdr:col>16</xdr:col>
      <xdr:colOff>101600</xdr:colOff>
      <xdr:row>68</xdr:row>
      <xdr:rowOff>38100</xdr:rowOff>
    </xdr:to>
    <xdr:pic>
      <xdr:nvPicPr>
        <xdr:cNvPr id="5"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508500" y="5207000"/>
          <a:ext cx="2743200" cy="330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177800</xdr:colOff>
      <xdr:row>0</xdr:row>
      <xdr:rowOff>0</xdr:rowOff>
    </xdr:from>
    <xdr:to>
      <xdr:col>11</xdr:col>
      <xdr:colOff>711200</xdr:colOff>
      <xdr:row>0</xdr:row>
      <xdr:rowOff>901700</xdr:rowOff>
    </xdr:to>
    <xdr:pic>
      <xdr:nvPicPr>
        <xdr:cNvPr id="4"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31800" y="0"/>
          <a:ext cx="4737100" cy="901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50800</xdr:colOff>
      <xdr:row>37</xdr:row>
      <xdr:rowOff>50800</xdr:rowOff>
    </xdr:from>
    <xdr:to>
      <xdr:col>16</xdr:col>
      <xdr:colOff>101600</xdr:colOff>
      <xdr:row>68</xdr:row>
      <xdr:rowOff>38100</xdr:rowOff>
    </xdr:to>
    <xdr:pic>
      <xdr:nvPicPr>
        <xdr:cNvPr id="5"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508500" y="5207000"/>
          <a:ext cx="2743200" cy="330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177800</xdr:colOff>
      <xdr:row>0</xdr:row>
      <xdr:rowOff>0</xdr:rowOff>
    </xdr:from>
    <xdr:to>
      <xdr:col>11</xdr:col>
      <xdr:colOff>711200</xdr:colOff>
      <xdr:row>0</xdr:row>
      <xdr:rowOff>901700</xdr:rowOff>
    </xdr:to>
    <xdr:pic>
      <xdr:nvPicPr>
        <xdr:cNvPr id="4"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31800" y="0"/>
          <a:ext cx="4737100" cy="901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50800</xdr:colOff>
      <xdr:row>37</xdr:row>
      <xdr:rowOff>50800</xdr:rowOff>
    </xdr:from>
    <xdr:to>
      <xdr:col>16</xdr:col>
      <xdr:colOff>101600</xdr:colOff>
      <xdr:row>68</xdr:row>
      <xdr:rowOff>38100</xdr:rowOff>
    </xdr:to>
    <xdr:pic>
      <xdr:nvPicPr>
        <xdr:cNvPr id="5"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508500" y="5207000"/>
          <a:ext cx="2743200" cy="330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47625</xdr:colOff>
      <xdr:row>0</xdr:row>
      <xdr:rowOff>166687</xdr:rowOff>
    </xdr:from>
    <xdr:to>
      <xdr:col>34</xdr:col>
      <xdr:colOff>95250</xdr:colOff>
      <xdr:row>4</xdr:row>
      <xdr:rowOff>95250</xdr:rowOff>
    </xdr:to>
    <xdr:pic>
      <xdr:nvPicPr>
        <xdr:cNvPr id="2"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359525" y="166687"/>
          <a:ext cx="10360025" cy="169386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2047876</xdr:colOff>
      <xdr:row>10</xdr:row>
      <xdr:rowOff>0</xdr:rowOff>
    </xdr:from>
    <xdr:to>
      <xdr:col>13</xdr:col>
      <xdr:colOff>285751</xdr:colOff>
      <xdr:row>11</xdr:row>
      <xdr:rowOff>19050</xdr:rowOff>
    </xdr:to>
    <xdr:pic>
      <xdr:nvPicPr>
        <xdr:cNvPr id="3" name="Picture 99"/>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5641976" y="5918200"/>
          <a:ext cx="3800475" cy="654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43</xdr:col>
      <xdr:colOff>238125</xdr:colOff>
      <xdr:row>13</xdr:row>
      <xdr:rowOff>595312</xdr:rowOff>
    </xdr:from>
    <xdr:to>
      <xdr:col>53</xdr:col>
      <xdr:colOff>238125</xdr:colOff>
      <xdr:row>14</xdr:row>
      <xdr:rowOff>614362</xdr:rowOff>
    </xdr:to>
    <xdr:pic>
      <xdr:nvPicPr>
        <xdr:cNvPr id="4" name="Picture 99"/>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0062825" y="8418512"/>
          <a:ext cx="3556000" cy="654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261938</xdr:colOff>
      <xdr:row>12</xdr:row>
      <xdr:rowOff>595313</xdr:rowOff>
    </xdr:from>
    <xdr:to>
      <xdr:col>43</xdr:col>
      <xdr:colOff>261938</xdr:colOff>
      <xdr:row>13</xdr:row>
      <xdr:rowOff>614363</xdr:rowOff>
    </xdr:to>
    <xdr:pic>
      <xdr:nvPicPr>
        <xdr:cNvPr id="5" name="Picture 99"/>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6530638" y="7783513"/>
          <a:ext cx="3556000" cy="654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24</xdr:col>
      <xdr:colOff>0</xdr:colOff>
      <xdr:row>11</xdr:row>
      <xdr:rowOff>595312</xdr:rowOff>
    </xdr:from>
    <xdr:to>
      <xdr:col>34</xdr:col>
      <xdr:colOff>0</xdr:colOff>
      <xdr:row>12</xdr:row>
      <xdr:rowOff>614362</xdr:rowOff>
    </xdr:to>
    <xdr:pic>
      <xdr:nvPicPr>
        <xdr:cNvPr id="6" name="Picture 99"/>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3068300" y="7148512"/>
          <a:ext cx="3556000" cy="654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0</xdr:colOff>
      <xdr:row>11</xdr:row>
      <xdr:rowOff>0</xdr:rowOff>
    </xdr:from>
    <xdr:to>
      <xdr:col>24</xdr:col>
      <xdr:colOff>0</xdr:colOff>
      <xdr:row>12</xdr:row>
      <xdr:rowOff>19050</xdr:rowOff>
    </xdr:to>
    <xdr:pic>
      <xdr:nvPicPr>
        <xdr:cNvPr id="7" name="Picture 99"/>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9512300" y="6553200"/>
          <a:ext cx="3556000" cy="654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38100</xdr:colOff>
      <xdr:row>0</xdr:row>
      <xdr:rowOff>0</xdr:rowOff>
    </xdr:from>
    <xdr:to>
      <xdr:col>13</xdr:col>
      <xdr:colOff>219075</xdr:colOff>
      <xdr:row>0</xdr:row>
      <xdr:rowOff>800100</xdr:rowOff>
    </xdr:to>
    <xdr:pic>
      <xdr:nvPicPr>
        <xdr:cNvPr id="4"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901700" y="0"/>
          <a:ext cx="4714875" cy="800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104775</xdr:colOff>
      <xdr:row>68</xdr:row>
      <xdr:rowOff>85725</xdr:rowOff>
    </xdr:from>
    <xdr:to>
      <xdr:col>18</xdr:col>
      <xdr:colOff>28575</xdr:colOff>
      <xdr:row>69</xdr:row>
      <xdr:rowOff>304800</xdr:rowOff>
    </xdr:to>
    <xdr:pic>
      <xdr:nvPicPr>
        <xdr:cNvPr id="5"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562475" y="8747125"/>
          <a:ext cx="2743200" cy="3333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161925</xdr:colOff>
      <xdr:row>0</xdr:row>
      <xdr:rowOff>0</xdr:rowOff>
    </xdr:from>
    <xdr:to>
      <xdr:col>13</xdr:col>
      <xdr:colOff>342900</xdr:colOff>
      <xdr:row>0</xdr:row>
      <xdr:rowOff>895350</xdr:rowOff>
    </xdr:to>
    <xdr:pic>
      <xdr:nvPicPr>
        <xdr:cNvPr id="4"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025525" y="0"/>
          <a:ext cx="4714875" cy="8953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57150</xdr:colOff>
      <xdr:row>22</xdr:row>
      <xdr:rowOff>400050</xdr:rowOff>
    </xdr:from>
    <xdr:to>
      <xdr:col>15</xdr:col>
      <xdr:colOff>695325</xdr:colOff>
      <xdr:row>22</xdr:row>
      <xdr:rowOff>704850</xdr:rowOff>
    </xdr:to>
    <xdr:pic>
      <xdr:nvPicPr>
        <xdr:cNvPr id="5"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387850" y="3917950"/>
          <a:ext cx="26447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241300</xdr:colOff>
      <xdr:row>0</xdr:row>
      <xdr:rowOff>0</xdr:rowOff>
    </xdr:from>
    <xdr:to>
      <xdr:col>11</xdr:col>
      <xdr:colOff>635000</xdr:colOff>
      <xdr:row>0</xdr:row>
      <xdr:rowOff>850900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95300" y="0"/>
          <a:ext cx="4597400" cy="850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9</xdr:col>
      <xdr:colOff>698500</xdr:colOff>
      <xdr:row>44</xdr:row>
      <xdr:rowOff>139700</xdr:rowOff>
    </xdr:from>
    <xdr:to>
      <xdr:col>15</xdr:col>
      <xdr:colOff>622300</xdr:colOff>
      <xdr:row>44</xdr:row>
      <xdr:rowOff>469900</xdr:rowOff>
    </xdr:to>
    <xdr:pic>
      <xdr:nvPicPr>
        <xdr:cNvPr id="5"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216400" y="2717800"/>
          <a:ext cx="2743200" cy="330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oUser\Downloads\RBC%20Tennis%202017\Under%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roUser\Downloads\RBC%20Tennis%202017\Under%2012%20-%20Cop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roUser\Downloads\RBC%20Tennis%202017\Under%2014%20-%20Cop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AMECH\Documents\RBC%20Tennis%202017\Under%20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ProUser\Downloads\RBC%202017\RBC%20Draws%20Sheets%20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LAMECH\Documents\RBC%20Tennis%202017\Under%202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LAMECH\Documents\RBC%20Tennis%202017\Under%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roUser\Downloads\RBC%20Tennis%202017\Under%20Novices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ProUser\Downloads\RBC%20Tennis%202017\Under%202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Referee's Report"/>
      <sheetName val="Plr Notice"/>
      <sheetName val="Boys Plr List"/>
      <sheetName val="Girls Plr List"/>
      <sheetName val="Boys'10 RR G1 - G8"/>
      <sheetName val="Girls'10 RR G1 - G8"/>
      <sheetName val="Boys Si Main Draw Sign-in sheet"/>
      <sheetName val="Boys Si Main Draw Prep"/>
      <sheetName val="Boys 10 Si Main "/>
      <sheetName val="Boys Si Main 24&amp;32"/>
      <sheetName val="Girl Si Main Draw Sign-in sh"/>
      <sheetName val="Girls Si Main Draw Prep"/>
      <sheetName val="Girls 10 Si Main "/>
      <sheetName val="Girls Si Main 24&amp;32"/>
      <sheetName val="Boys Si Consol Sign-in sheet"/>
      <sheetName val="Boys 10 Si Con Prep"/>
      <sheetName val="Boys Si Consol 16"/>
      <sheetName val="Boys Si Consol "/>
      <sheetName val="Girls Si Consol Sign-in sh"/>
      <sheetName val="Girls 10 Si Consol Prep"/>
      <sheetName val="Girls 10 Si Consol"/>
      <sheetName val="Girls Si Consol 24"/>
      <sheetName val="Boys 10 Do Sign-in sheet"/>
      <sheetName val="Boys Do Main Draw Prep"/>
      <sheetName val="Boys 10 Do Main "/>
      <sheetName val="Girls 10 Do Sign-in sheet"/>
      <sheetName val="Girls Do Main Draw Prep"/>
      <sheetName val="Girls 10 Do Main "/>
      <sheetName val="Plr List for OofP"/>
      <sheetName val="OofP 4 cts"/>
      <sheetName val="OofP 8 cts"/>
      <sheetName val="Practice Cts"/>
      <sheetName val="Offence Report"/>
      <sheetName val="Penalty card"/>
      <sheetName val="Medical Cert"/>
      <sheetName val="Unusual Ruling"/>
      <sheetName val="Country Codes"/>
      <sheetName val="Draw Help Sheet"/>
      <sheetName val="Under 10"/>
    </sheetNames>
    <definedNames>
      <definedName name="Jun_Hide_CU"/>
      <definedName name="Jun_Show_CU"/>
    </definedNames>
    <sheetDataSet>
      <sheetData sheetId="0" refreshError="1"/>
      <sheetData sheetId="1">
        <row r="10">
          <cell r="A10" t="str">
            <v>16th - 21st December 2017</v>
          </cell>
          <cell r="C10" t="str">
            <v>Jean Merry</v>
          </cell>
          <cell r="E10" t="str">
            <v>Lamech Kevin Clarke</v>
          </cell>
        </row>
      </sheetData>
      <sheetData sheetId="2">
        <row r="21">
          <cell r="P21" t="str">
            <v>Umpire</v>
          </cell>
        </row>
        <row r="22">
          <cell r="P22" t="str">
            <v/>
          </cell>
        </row>
        <row r="23">
          <cell r="P23" t="str">
            <v/>
          </cell>
        </row>
        <row r="24">
          <cell r="P24" t="str">
            <v/>
          </cell>
        </row>
        <row r="25">
          <cell r="P25" t="str">
            <v/>
          </cell>
        </row>
        <row r="26">
          <cell r="P26" t="str">
            <v/>
          </cell>
        </row>
        <row r="27">
          <cell r="P27" t="str">
            <v/>
          </cell>
        </row>
        <row r="28">
          <cell r="P28" t="str">
            <v/>
          </cell>
        </row>
        <row r="29">
          <cell r="P29" t="str">
            <v/>
          </cell>
        </row>
        <row r="30">
          <cell r="P30" t="str">
            <v>None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R5">
            <v>4</v>
          </cell>
        </row>
        <row r="7">
          <cell r="A7">
            <v>1</v>
          </cell>
          <cell r="B7" t="str">
            <v>HAMEL-SMITH</v>
          </cell>
          <cell r="C7" t="str">
            <v>Logan</v>
          </cell>
          <cell r="M7">
            <v>1</v>
          </cell>
          <cell r="Q7">
            <v>999</v>
          </cell>
          <cell r="R7">
            <v>1</v>
          </cell>
        </row>
        <row r="8">
          <cell r="A8">
            <v>2</v>
          </cell>
          <cell r="B8" t="str">
            <v>MITCHELL</v>
          </cell>
          <cell r="C8" t="str">
            <v>Jayden</v>
          </cell>
          <cell r="M8">
            <v>2</v>
          </cell>
          <cell r="Q8">
            <v>999</v>
          </cell>
          <cell r="R8">
            <v>2</v>
          </cell>
        </row>
        <row r="9">
          <cell r="A9">
            <v>3</v>
          </cell>
          <cell r="B9" t="str">
            <v>WORTMAN</v>
          </cell>
          <cell r="C9" t="str">
            <v>Ross</v>
          </cell>
          <cell r="M9">
            <v>3</v>
          </cell>
          <cell r="Q9">
            <v>999</v>
          </cell>
          <cell r="R9">
            <v>3</v>
          </cell>
        </row>
        <row r="10">
          <cell r="A10">
            <v>4</v>
          </cell>
          <cell r="B10" t="str">
            <v>GUEDEZ</v>
          </cell>
          <cell r="C10" t="str">
            <v>Matthew</v>
          </cell>
          <cell r="M10">
            <v>4</v>
          </cell>
          <cell r="Q10">
            <v>999</v>
          </cell>
          <cell r="R10">
            <v>4</v>
          </cell>
        </row>
        <row r="11">
          <cell r="A11">
            <v>5</v>
          </cell>
          <cell r="B11" t="str">
            <v>SIEWRATTAN</v>
          </cell>
          <cell r="C11" t="str">
            <v>Kayden</v>
          </cell>
          <cell r="M11">
            <v>999</v>
          </cell>
          <cell r="Q11">
            <v>999</v>
          </cell>
        </row>
        <row r="12">
          <cell r="A12">
            <v>6</v>
          </cell>
          <cell r="B12" t="str">
            <v>PERMELL</v>
          </cell>
          <cell r="C12" t="str">
            <v>Messiah</v>
          </cell>
          <cell r="M12">
            <v>999</v>
          </cell>
          <cell r="Q12">
            <v>999</v>
          </cell>
        </row>
        <row r="13">
          <cell r="A13">
            <v>7</v>
          </cell>
          <cell r="B13" t="str">
            <v>SMALL</v>
          </cell>
          <cell r="C13" t="str">
            <v>Lucas</v>
          </cell>
          <cell r="M13">
            <v>999</v>
          </cell>
          <cell r="Q13">
            <v>999</v>
          </cell>
        </row>
        <row r="14">
          <cell r="A14">
            <v>8</v>
          </cell>
          <cell r="B14" t="str">
            <v>WILSON</v>
          </cell>
          <cell r="C14" t="str">
            <v>Varel</v>
          </cell>
          <cell r="M14">
            <v>999</v>
          </cell>
          <cell r="Q14">
            <v>999</v>
          </cell>
        </row>
        <row r="15">
          <cell r="A15">
            <v>9</v>
          </cell>
          <cell r="B15" t="str">
            <v>CHAPMAN</v>
          </cell>
          <cell r="C15" t="str">
            <v>Jordell</v>
          </cell>
          <cell r="M15">
            <v>999</v>
          </cell>
          <cell r="Q15">
            <v>999</v>
          </cell>
        </row>
        <row r="16">
          <cell r="A16">
            <v>10</v>
          </cell>
          <cell r="B16" t="str">
            <v>RAHAMAN</v>
          </cell>
          <cell r="C16" t="str">
            <v>Daniel</v>
          </cell>
          <cell r="M16">
            <v>999</v>
          </cell>
          <cell r="Q16">
            <v>999</v>
          </cell>
        </row>
        <row r="17">
          <cell r="A17">
            <v>11</v>
          </cell>
          <cell r="B17" t="str">
            <v>BYE</v>
          </cell>
          <cell r="M17">
            <v>999</v>
          </cell>
          <cell r="Q17">
            <v>999</v>
          </cell>
        </row>
        <row r="18">
          <cell r="A18">
            <v>12</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3" refreshError="1"/>
      <sheetData sheetId="14" refreshError="1"/>
      <sheetData sheetId="15" refreshError="1"/>
      <sheetData sheetId="16">
        <row r="5">
          <cell r="R5">
            <v>0</v>
          </cell>
        </row>
        <row r="7">
          <cell r="A7">
            <v>1</v>
          </cell>
          <cell r="B7" t="str">
            <v>CHIN LEE</v>
          </cell>
          <cell r="C7" t="str">
            <v>Inara</v>
          </cell>
          <cell r="M7">
            <v>999</v>
          </cell>
          <cell r="Q7">
            <v>999</v>
          </cell>
        </row>
        <row r="8">
          <cell r="A8">
            <v>2</v>
          </cell>
          <cell r="B8" t="str">
            <v>PASEA</v>
          </cell>
          <cell r="C8" t="str">
            <v>Eva</v>
          </cell>
          <cell r="M8">
            <v>999</v>
          </cell>
          <cell r="Q8">
            <v>999</v>
          </cell>
        </row>
        <row r="9">
          <cell r="A9">
            <v>3</v>
          </cell>
          <cell r="M9">
            <v>999</v>
          </cell>
          <cell r="Q9">
            <v>999</v>
          </cell>
        </row>
        <row r="10">
          <cell r="A10">
            <v>4</v>
          </cell>
          <cell r="B10" t="str">
            <v>D'ARCY</v>
          </cell>
          <cell r="C10" t="str">
            <v>Madeleine</v>
          </cell>
          <cell r="M10">
            <v>999</v>
          </cell>
          <cell r="Q10">
            <v>999</v>
          </cell>
        </row>
        <row r="11">
          <cell r="A11">
            <v>5</v>
          </cell>
          <cell r="M11">
            <v>999</v>
          </cell>
          <cell r="Q11">
            <v>999</v>
          </cell>
        </row>
        <row r="12">
          <cell r="A12">
            <v>6</v>
          </cell>
          <cell r="M12">
            <v>999</v>
          </cell>
          <cell r="Q12">
            <v>999</v>
          </cell>
        </row>
        <row r="13">
          <cell r="A13">
            <v>7</v>
          </cell>
          <cell r="B13" t="str">
            <v>CHIN LEE</v>
          </cell>
          <cell r="C13" t="str">
            <v>Abigail</v>
          </cell>
          <cell r="M13">
            <v>999</v>
          </cell>
          <cell r="Q13">
            <v>999</v>
          </cell>
        </row>
        <row r="14">
          <cell r="A14">
            <v>8</v>
          </cell>
          <cell r="M14">
            <v>999</v>
          </cell>
          <cell r="Q14">
            <v>999</v>
          </cell>
        </row>
        <row r="15">
          <cell r="A15">
            <v>9</v>
          </cell>
          <cell r="M15">
            <v>999</v>
          </cell>
          <cell r="Q15">
            <v>999</v>
          </cell>
        </row>
        <row r="16">
          <cell r="A16">
            <v>10</v>
          </cell>
          <cell r="M16">
            <v>999</v>
          </cell>
          <cell r="Q16">
            <v>999</v>
          </cell>
        </row>
        <row r="17">
          <cell r="A17">
            <v>11</v>
          </cell>
          <cell r="M17">
            <v>999</v>
          </cell>
          <cell r="Q17">
            <v>999</v>
          </cell>
        </row>
        <row r="18">
          <cell r="A18">
            <v>12</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
          <cell r="V5">
            <v>2</v>
          </cell>
        </row>
        <row r="7">
          <cell r="A7" t="str">
            <v>Line</v>
          </cell>
          <cell r="B7" t="str">
            <v>Family name</v>
          </cell>
          <cell r="C7" t="str">
            <v>First name</v>
          </cell>
          <cell r="D7" t="str">
            <v>Nat.</v>
          </cell>
          <cell r="E7" t="str">
            <v>ITF 18_x000D_Rank</v>
          </cell>
          <cell r="F7" t="str">
            <v>Si Main_x000D_DA, SE, 16E, Q, LL</v>
          </cell>
          <cell r="G7" t="str">
            <v>Family name</v>
          </cell>
          <cell r="H7" t="str">
            <v>First name</v>
          </cell>
          <cell r="I7" t="str">
            <v>Nat.</v>
          </cell>
          <cell r="L7" t="str">
            <v>Status_x000D_No</v>
          </cell>
          <cell r="M7" t="str">
            <v>ITF 18_x000D_Rank</v>
          </cell>
          <cell r="N7" t="str">
            <v>Si Main_x000D_DA, SE, 16E, Q</v>
          </cell>
          <cell r="O7" t="str">
            <v>Seq_x000D_123</v>
          </cell>
          <cell r="P7" t="str">
            <v>Seq_x000D_abc</v>
          </cell>
          <cell r="Q7" t="str">
            <v>Acc_x000D_Pri-_x000D_ority</v>
          </cell>
          <cell r="R7" t="str">
            <v>Comb_x000D_Ranking</v>
          </cell>
          <cell r="S7" t="str">
            <v>Acc._x000D_Tie-_x000D_Break</v>
          </cell>
          <cell r="T7" t="str">
            <v>Do Acc_x000D_status_x000D_DA,WC_x000D_A</v>
          </cell>
          <cell r="U7" t="str">
            <v>Display_x000D_Rank_x000D_ITF18</v>
          </cell>
          <cell r="V7" t="str">
            <v>Seed Pos</v>
          </cell>
        </row>
        <row r="8">
          <cell r="A8">
            <v>1</v>
          </cell>
          <cell r="B8" t="str">
            <v>SIEWRATTAN</v>
          </cell>
          <cell r="C8" t="str">
            <v>Kayden</v>
          </cell>
          <cell r="G8" t="str">
            <v>WORTMAN</v>
          </cell>
          <cell r="H8" t="str">
            <v>Ross</v>
          </cell>
          <cell r="L8">
            <v>0</v>
          </cell>
          <cell r="O8">
            <v>0</v>
          </cell>
          <cell r="P8">
            <v>0</v>
          </cell>
          <cell r="Q8">
            <v>0</v>
          </cell>
          <cell r="R8">
            <v>0</v>
          </cell>
          <cell r="U8">
            <v>0</v>
          </cell>
          <cell r="V8">
            <v>1</v>
          </cell>
        </row>
        <row r="9">
          <cell r="A9">
            <v>2</v>
          </cell>
          <cell r="B9" t="str">
            <v>BOOCOCK</v>
          </cell>
          <cell r="C9" t="str">
            <v>Dylan</v>
          </cell>
          <cell r="G9" t="str">
            <v>HAMEL-SMITH</v>
          </cell>
          <cell r="H9" t="str">
            <v>Logan</v>
          </cell>
          <cell r="L9">
            <v>0</v>
          </cell>
          <cell r="O9">
            <v>0</v>
          </cell>
          <cell r="P9">
            <v>0</v>
          </cell>
          <cell r="Q9">
            <v>0</v>
          </cell>
          <cell r="R9">
            <v>0</v>
          </cell>
          <cell r="U9">
            <v>0</v>
          </cell>
          <cell r="V9">
            <v>2</v>
          </cell>
        </row>
        <row r="10">
          <cell r="A10">
            <v>3</v>
          </cell>
          <cell r="B10" t="str">
            <v>ELDER</v>
          </cell>
          <cell r="C10" t="str">
            <v>Aasir</v>
          </cell>
          <cell r="G10" t="str">
            <v>RAHAMAN</v>
          </cell>
          <cell r="H10" t="str">
            <v>Daniel</v>
          </cell>
          <cell r="L10">
            <v>0</v>
          </cell>
          <cell r="O10">
            <v>0</v>
          </cell>
          <cell r="P10">
            <v>0</v>
          </cell>
          <cell r="Q10">
            <v>0</v>
          </cell>
          <cell r="R10">
            <v>0</v>
          </cell>
          <cell r="U10">
            <v>0</v>
          </cell>
        </row>
        <row r="11">
          <cell r="A11">
            <v>4</v>
          </cell>
          <cell r="B11" t="str">
            <v>CHAPMAN</v>
          </cell>
          <cell r="C11" t="str">
            <v>Jordell</v>
          </cell>
          <cell r="G11" t="str">
            <v>PERMELL</v>
          </cell>
          <cell r="H11" t="str">
            <v>Messiah</v>
          </cell>
          <cell r="L11">
            <v>0</v>
          </cell>
          <cell r="O11">
            <v>0</v>
          </cell>
          <cell r="P11">
            <v>0</v>
          </cell>
          <cell r="Q11">
            <v>0</v>
          </cell>
          <cell r="R11">
            <v>0</v>
          </cell>
          <cell r="U11">
            <v>0</v>
          </cell>
        </row>
        <row r="12">
          <cell r="A12">
            <v>5</v>
          </cell>
          <cell r="B12" t="str">
            <v>SMALL</v>
          </cell>
          <cell r="C12" t="str">
            <v>Lucas</v>
          </cell>
          <cell r="G12" t="str">
            <v>WILSON</v>
          </cell>
          <cell r="H12" t="str">
            <v>Varel</v>
          </cell>
          <cell r="L12">
            <v>0</v>
          </cell>
          <cell r="O12">
            <v>0</v>
          </cell>
          <cell r="P12">
            <v>0</v>
          </cell>
          <cell r="Q12">
            <v>0</v>
          </cell>
          <cell r="R12">
            <v>0</v>
          </cell>
          <cell r="U12">
            <v>0</v>
          </cell>
        </row>
        <row r="13">
          <cell r="A13">
            <v>6</v>
          </cell>
          <cell r="B13" t="str">
            <v>HARRICHARAN</v>
          </cell>
          <cell r="C13" t="str">
            <v>Brian</v>
          </cell>
          <cell r="G13" t="str">
            <v>JOHN</v>
          </cell>
          <cell r="H13" t="str">
            <v>Jarryd</v>
          </cell>
          <cell r="L13">
            <v>0</v>
          </cell>
          <cell r="O13">
            <v>0</v>
          </cell>
          <cell r="P13">
            <v>0</v>
          </cell>
          <cell r="Q13">
            <v>0</v>
          </cell>
          <cell r="R13">
            <v>0</v>
          </cell>
          <cell r="U13">
            <v>0</v>
          </cell>
        </row>
        <row r="14">
          <cell r="A14">
            <v>7</v>
          </cell>
          <cell r="B14" t="str">
            <v>MACKENZIE</v>
          </cell>
          <cell r="C14" t="str">
            <v>Adam</v>
          </cell>
          <cell r="G14" t="str">
            <v>SOLOMON</v>
          </cell>
          <cell r="H14" t="str">
            <v>Yohance</v>
          </cell>
          <cell r="L14">
            <v>0</v>
          </cell>
          <cell r="O14">
            <v>0</v>
          </cell>
          <cell r="P14">
            <v>0</v>
          </cell>
          <cell r="Q14">
            <v>0</v>
          </cell>
          <cell r="R14">
            <v>0</v>
          </cell>
          <cell r="U14">
            <v>0</v>
          </cell>
        </row>
        <row r="15">
          <cell r="A15">
            <v>8</v>
          </cell>
          <cell r="B15" t="str">
            <v>GUEDEZ</v>
          </cell>
          <cell r="C15" t="str">
            <v>Matthew</v>
          </cell>
          <cell r="G15" t="str">
            <v>SMITH</v>
          </cell>
          <cell r="H15" t="str">
            <v>Yeshowah</v>
          </cell>
          <cell r="L15">
            <v>0</v>
          </cell>
          <cell r="O15">
            <v>0</v>
          </cell>
          <cell r="P15">
            <v>0</v>
          </cell>
          <cell r="Q15">
            <v>0</v>
          </cell>
          <cell r="R15">
            <v>0</v>
          </cell>
          <cell r="U15">
            <v>0</v>
          </cell>
        </row>
        <row r="16">
          <cell r="A16">
            <v>9</v>
          </cell>
          <cell r="L16">
            <v>0</v>
          </cell>
          <cell r="O16">
            <v>0</v>
          </cell>
          <cell r="P16">
            <v>0</v>
          </cell>
          <cell r="Q16">
            <v>0</v>
          </cell>
          <cell r="R16">
            <v>0</v>
          </cell>
          <cell r="U16">
            <v>0</v>
          </cell>
        </row>
        <row r="17">
          <cell r="A17">
            <v>10</v>
          </cell>
          <cell r="L17">
            <v>0</v>
          </cell>
          <cell r="O17">
            <v>0</v>
          </cell>
          <cell r="P17">
            <v>0</v>
          </cell>
          <cell r="Q17">
            <v>0</v>
          </cell>
          <cell r="R17">
            <v>0</v>
          </cell>
          <cell r="U17">
            <v>0</v>
          </cell>
        </row>
        <row r="18">
          <cell r="A18">
            <v>11</v>
          </cell>
          <cell r="L18">
            <v>0</v>
          </cell>
          <cell r="O18">
            <v>0</v>
          </cell>
          <cell r="P18">
            <v>0</v>
          </cell>
          <cell r="Q18">
            <v>0</v>
          </cell>
          <cell r="R18">
            <v>0</v>
          </cell>
          <cell r="U18">
            <v>0</v>
          </cell>
        </row>
        <row r="19">
          <cell r="A19">
            <v>12</v>
          </cell>
          <cell r="L19">
            <v>0</v>
          </cell>
          <cell r="O19">
            <v>0</v>
          </cell>
          <cell r="P19">
            <v>0</v>
          </cell>
          <cell r="Q19">
            <v>0</v>
          </cell>
          <cell r="R19">
            <v>0</v>
          </cell>
          <cell r="U19">
            <v>0</v>
          </cell>
        </row>
        <row r="20">
          <cell r="A20">
            <v>13</v>
          </cell>
          <cell r="L20">
            <v>0</v>
          </cell>
          <cell r="O20">
            <v>0</v>
          </cell>
          <cell r="P20">
            <v>0</v>
          </cell>
          <cell r="Q20">
            <v>0</v>
          </cell>
          <cell r="R20">
            <v>0</v>
          </cell>
          <cell r="U20">
            <v>0</v>
          </cell>
        </row>
        <row r="21">
          <cell r="A21">
            <v>14</v>
          </cell>
          <cell r="L21">
            <v>0</v>
          </cell>
          <cell r="O21">
            <v>0</v>
          </cell>
          <cell r="P21">
            <v>0</v>
          </cell>
          <cell r="Q21">
            <v>0</v>
          </cell>
          <cell r="R21">
            <v>0</v>
          </cell>
          <cell r="U21">
            <v>0</v>
          </cell>
        </row>
        <row r="22">
          <cell r="A22">
            <v>15</v>
          </cell>
          <cell r="L22">
            <v>0</v>
          </cell>
          <cell r="O22">
            <v>0</v>
          </cell>
          <cell r="P22">
            <v>0</v>
          </cell>
          <cell r="Q22">
            <v>0</v>
          </cell>
          <cell r="R22">
            <v>0</v>
          </cell>
          <cell r="U22">
            <v>0</v>
          </cell>
        </row>
        <row r="23">
          <cell r="A23">
            <v>16</v>
          </cell>
          <cell r="L23">
            <v>0</v>
          </cell>
          <cell r="O23">
            <v>0</v>
          </cell>
          <cell r="P23">
            <v>0</v>
          </cell>
          <cell r="Q23">
            <v>0</v>
          </cell>
          <cell r="R23">
            <v>0</v>
          </cell>
          <cell r="U23">
            <v>0</v>
          </cell>
        </row>
      </sheetData>
      <sheetData sheetId="29" refreshError="1"/>
      <sheetData sheetId="30" refreshError="1"/>
      <sheetData sheetId="31">
        <row r="5">
          <cell r="V5">
            <v>0</v>
          </cell>
        </row>
        <row r="7">
          <cell r="A7" t="str">
            <v>Line</v>
          </cell>
          <cell r="B7" t="str">
            <v>Family name</v>
          </cell>
          <cell r="C7" t="str">
            <v>First name</v>
          </cell>
          <cell r="D7" t="str">
            <v>Nat.</v>
          </cell>
          <cell r="E7" t="str">
            <v>ITF 18_x000D_Rank</v>
          </cell>
          <cell r="F7" t="str">
            <v>Si Main_x000D_DA, SE, 16E, Q, LL</v>
          </cell>
          <cell r="G7" t="str">
            <v>Family name</v>
          </cell>
          <cell r="H7" t="str">
            <v>First name</v>
          </cell>
          <cell r="I7" t="str">
            <v>Nat.</v>
          </cell>
          <cell r="L7" t="str">
            <v>Status_x000D_No</v>
          </cell>
          <cell r="M7" t="str">
            <v>ITF 18_x000D_Rank</v>
          </cell>
          <cell r="N7" t="str">
            <v>Si Main_x000D_DA, SE, 16E, Q, LL</v>
          </cell>
          <cell r="O7" t="str">
            <v>Seq_x000D_123</v>
          </cell>
          <cell r="P7" t="str">
            <v>Seq_x000D_abc</v>
          </cell>
          <cell r="Q7" t="str">
            <v>Acc_x000D_Pri-_x000D_ority</v>
          </cell>
          <cell r="R7" t="str">
            <v>Comb_x000D_Ranking</v>
          </cell>
          <cell r="S7" t="str">
            <v>Acc._x000D_Tie-_x000D_Break</v>
          </cell>
          <cell r="T7" t="str">
            <v>Do Acc_x000D_status_x000D_DA,WC_x000D_A</v>
          </cell>
          <cell r="U7" t="str">
            <v>Display_x000D_Rank_x000D_ITF18</v>
          </cell>
          <cell r="V7" t="str">
            <v>Seed Pos</v>
          </cell>
        </row>
        <row r="8">
          <cell r="A8">
            <v>1</v>
          </cell>
          <cell r="B8" t="str">
            <v>CHIN LEE</v>
          </cell>
          <cell r="C8" t="str">
            <v>Abigail</v>
          </cell>
          <cell r="G8" t="str">
            <v>CHIN LEE</v>
          </cell>
          <cell r="H8" t="str">
            <v>Inara</v>
          </cell>
          <cell r="L8">
            <v>0</v>
          </cell>
          <cell r="O8">
            <v>0</v>
          </cell>
          <cell r="P8">
            <v>0</v>
          </cell>
          <cell r="Q8">
            <v>0</v>
          </cell>
          <cell r="R8">
            <v>0</v>
          </cell>
          <cell r="U8">
            <v>0</v>
          </cell>
        </row>
        <row r="9">
          <cell r="A9">
            <v>2</v>
          </cell>
          <cell r="B9" t="str">
            <v>D'ARCY</v>
          </cell>
          <cell r="C9" t="str">
            <v>Madeleine</v>
          </cell>
          <cell r="G9" t="str">
            <v>MARSHALL</v>
          </cell>
          <cell r="H9" t="str">
            <v>Avila</v>
          </cell>
          <cell r="L9">
            <v>0</v>
          </cell>
          <cell r="O9">
            <v>0</v>
          </cell>
          <cell r="P9">
            <v>0</v>
          </cell>
          <cell r="Q9">
            <v>0</v>
          </cell>
          <cell r="R9">
            <v>0</v>
          </cell>
          <cell r="U9">
            <v>0</v>
          </cell>
        </row>
        <row r="10">
          <cell r="A10">
            <v>3</v>
          </cell>
          <cell r="B10" t="str">
            <v>AUGUSTINE</v>
          </cell>
          <cell r="C10" t="str">
            <v>Abbagail</v>
          </cell>
          <cell r="G10" t="str">
            <v>PASEA</v>
          </cell>
          <cell r="H10" t="str">
            <v>Eva</v>
          </cell>
          <cell r="L10">
            <v>0</v>
          </cell>
          <cell r="O10">
            <v>0</v>
          </cell>
          <cell r="P10">
            <v>0</v>
          </cell>
          <cell r="Q10">
            <v>0</v>
          </cell>
          <cell r="R10">
            <v>0</v>
          </cell>
          <cell r="U10">
            <v>0</v>
          </cell>
        </row>
        <row r="11">
          <cell r="A11">
            <v>4</v>
          </cell>
          <cell r="B11" t="str">
            <v>SMITH</v>
          </cell>
          <cell r="C11" t="str">
            <v>Em</v>
          </cell>
          <cell r="G11" t="str">
            <v>HARRICHARAN</v>
          </cell>
          <cell r="H11" t="str">
            <v>Briann</v>
          </cell>
          <cell r="L11">
            <v>0</v>
          </cell>
          <cell r="O11">
            <v>0</v>
          </cell>
          <cell r="P11">
            <v>0</v>
          </cell>
          <cell r="Q11">
            <v>0</v>
          </cell>
          <cell r="R11">
            <v>0</v>
          </cell>
          <cell r="U11">
            <v>0</v>
          </cell>
        </row>
        <row r="12">
          <cell r="A12">
            <v>5</v>
          </cell>
          <cell r="L12">
            <v>0</v>
          </cell>
          <cell r="O12">
            <v>0</v>
          </cell>
          <cell r="P12">
            <v>0</v>
          </cell>
          <cell r="Q12">
            <v>0</v>
          </cell>
          <cell r="R12">
            <v>0</v>
          </cell>
          <cell r="U12">
            <v>0</v>
          </cell>
        </row>
        <row r="13">
          <cell r="A13">
            <v>6</v>
          </cell>
          <cell r="L13">
            <v>0</v>
          </cell>
          <cell r="O13">
            <v>0</v>
          </cell>
          <cell r="P13">
            <v>0</v>
          </cell>
          <cell r="Q13">
            <v>0</v>
          </cell>
          <cell r="R13">
            <v>0</v>
          </cell>
          <cell r="U13">
            <v>0</v>
          </cell>
        </row>
        <row r="14">
          <cell r="A14">
            <v>7</v>
          </cell>
          <cell r="L14">
            <v>0</v>
          </cell>
          <cell r="O14">
            <v>0</v>
          </cell>
          <cell r="P14">
            <v>0</v>
          </cell>
          <cell r="Q14">
            <v>0</v>
          </cell>
          <cell r="R14">
            <v>0</v>
          </cell>
          <cell r="U14">
            <v>0</v>
          </cell>
        </row>
        <row r="15">
          <cell r="A15">
            <v>8</v>
          </cell>
          <cell r="L15">
            <v>0</v>
          </cell>
          <cell r="O15">
            <v>0</v>
          </cell>
          <cell r="P15">
            <v>0</v>
          </cell>
          <cell r="Q15">
            <v>0</v>
          </cell>
          <cell r="R15">
            <v>0</v>
          </cell>
          <cell r="U15">
            <v>0</v>
          </cell>
        </row>
        <row r="16">
          <cell r="A16">
            <v>9</v>
          </cell>
          <cell r="L16">
            <v>0</v>
          </cell>
          <cell r="O16">
            <v>0</v>
          </cell>
          <cell r="P16">
            <v>0</v>
          </cell>
          <cell r="Q16">
            <v>0</v>
          </cell>
          <cell r="R16">
            <v>0</v>
          </cell>
          <cell r="U16">
            <v>0</v>
          </cell>
        </row>
        <row r="17">
          <cell r="A17">
            <v>10</v>
          </cell>
          <cell r="L17">
            <v>0</v>
          </cell>
          <cell r="O17">
            <v>0</v>
          </cell>
          <cell r="P17">
            <v>0</v>
          </cell>
          <cell r="Q17">
            <v>0</v>
          </cell>
          <cell r="R17">
            <v>0</v>
          </cell>
          <cell r="U17">
            <v>0</v>
          </cell>
        </row>
        <row r="18">
          <cell r="A18">
            <v>11</v>
          </cell>
          <cell r="L18">
            <v>0</v>
          </cell>
          <cell r="O18">
            <v>0</v>
          </cell>
          <cell r="P18">
            <v>0</v>
          </cell>
          <cell r="Q18">
            <v>0</v>
          </cell>
          <cell r="R18">
            <v>0</v>
          </cell>
          <cell r="U18">
            <v>0</v>
          </cell>
        </row>
        <row r="19">
          <cell r="A19">
            <v>12</v>
          </cell>
          <cell r="L19">
            <v>0</v>
          </cell>
          <cell r="O19">
            <v>0</v>
          </cell>
          <cell r="P19">
            <v>0</v>
          </cell>
          <cell r="Q19">
            <v>0</v>
          </cell>
          <cell r="R19">
            <v>0</v>
          </cell>
          <cell r="U19">
            <v>0</v>
          </cell>
        </row>
        <row r="20">
          <cell r="A20">
            <v>13</v>
          </cell>
          <cell r="L20">
            <v>0</v>
          </cell>
          <cell r="O20">
            <v>0</v>
          </cell>
          <cell r="P20">
            <v>0</v>
          </cell>
          <cell r="Q20">
            <v>0</v>
          </cell>
          <cell r="R20">
            <v>0</v>
          </cell>
          <cell r="U20">
            <v>0</v>
          </cell>
        </row>
        <row r="21">
          <cell r="A21">
            <v>14</v>
          </cell>
          <cell r="L21">
            <v>0</v>
          </cell>
          <cell r="O21">
            <v>0</v>
          </cell>
          <cell r="P21">
            <v>0</v>
          </cell>
          <cell r="Q21">
            <v>0</v>
          </cell>
          <cell r="R21">
            <v>0</v>
          </cell>
          <cell r="U21">
            <v>0</v>
          </cell>
        </row>
        <row r="22">
          <cell r="A22">
            <v>15</v>
          </cell>
          <cell r="L22">
            <v>0</v>
          </cell>
          <cell r="O22">
            <v>0</v>
          </cell>
          <cell r="P22">
            <v>0</v>
          </cell>
          <cell r="Q22">
            <v>0</v>
          </cell>
          <cell r="R22">
            <v>0</v>
          </cell>
          <cell r="U22">
            <v>0</v>
          </cell>
        </row>
        <row r="23">
          <cell r="A23">
            <v>16</v>
          </cell>
          <cell r="L23">
            <v>0</v>
          </cell>
          <cell r="O23">
            <v>0</v>
          </cell>
          <cell r="P23">
            <v>0</v>
          </cell>
          <cell r="Q23">
            <v>0</v>
          </cell>
          <cell r="R23">
            <v>0</v>
          </cell>
          <cell r="U23">
            <v>0</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Referee's Report"/>
      <sheetName val="Plr Notice"/>
      <sheetName val="Boys Plr List"/>
      <sheetName val="Girls Plr List"/>
      <sheetName val="Boys'12 RR G1 - G8"/>
      <sheetName val="Girls'12 RR G1 - G8"/>
      <sheetName val="Boys Si Main Draw Sign-in sheet"/>
      <sheetName val="Boys Si Main Draw Prep"/>
      <sheetName val="Boys 12 Si Main "/>
      <sheetName val="Boys Si Main 24&amp;32"/>
      <sheetName val="Girl Si Main Draw Sign-in sh"/>
      <sheetName val="Girls Si Main Draw Prep"/>
      <sheetName val="Girls 12 Si Main "/>
      <sheetName val="Girls Si Main 24&amp;32"/>
      <sheetName val="Boys Si Consol Sign-in sheet"/>
      <sheetName val="Boys 12 Si Con Prep"/>
      <sheetName val="Boys Si Consol 16"/>
      <sheetName val="Boys Si Consol "/>
      <sheetName val="Girls Si Consol Sign-in sh"/>
      <sheetName val="Girls 12 Si Consol Prep"/>
      <sheetName val="Girls 12 Si Consol"/>
      <sheetName val="Girls Si Consol 24"/>
      <sheetName val="Boys 12 Do Sign-in sheet"/>
      <sheetName val="Boys Do Main Draw Prep"/>
      <sheetName val="Boys 12 Do Main "/>
      <sheetName val="Girls 12 Do Sign-in sheet"/>
      <sheetName val="Girls Do Main Draw Prep"/>
      <sheetName val="Girls 12 Do Main "/>
      <sheetName val="Plr List for OofP"/>
      <sheetName val="OofP 4 cts"/>
      <sheetName val="OofP 8 cts"/>
      <sheetName val="Practice Cts"/>
      <sheetName val="Offence Report"/>
      <sheetName val="Penalty card"/>
      <sheetName val="Medical Cert"/>
      <sheetName val="Unusual Ruling"/>
      <sheetName val="Country Codes"/>
      <sheetName val="Draw Help Sheet"/>
      <sheetName val="Under 12 - Copy"/>
    </sheetNames>
    <definedNames>
      <definedName name="Jun_Hide_CU"/>
      <definedName name="Jun_Show_CU"/>
    </definedNames>
    <sheetDataSet>
      <sheetData sheetId="0" refreshError="1"/>
      <sheetData sheetId="1">
        <row r="10">
          <cell r="A10" t="str">
            <v>16th - 21st December 2017</v>
          </cell>
          <cell r="C10" t="str">
            <v>Jean Merry</v>
          </cell>
          <cell r="E10" t="str">
            <v>Lamech Kevin Clarke</v>
          </cell>
        </row>
      </sheetData>
      <sheetData sheetId="2">
        <row r="21">
          <cell r="P21" t="str">
            <v>Umpire</v>
          </cell>
        </row>
        <row r="22">
          <cell r="P22" t="str">
            <v/>
          </cell>
        </row>
        <row r="23">
          <cell r="P23" t="str">
            <v/>
          </cell>
        </row>
        <row r="24">
          <cell r="P24" t="str">
            <v/>
          </cell>
        </row>
        <row r="25">
          <cell r="P25" t="str">
            <v/>
          </cell>
        </row>
        <row r="26">
          <cell r="P26" t="str">
            <v/>
          </cell>
        </row>
        <row r="27">
          <cell r="P27" t="str">
            <v/>
          </cell>
        </row>
        <row r="28">
          <cell r="P28" t="str">
            <v/>
          </cell>
        </row>
        <row r="29">
          <cell r="P29" t="str">
            <v/>
          </cell>
        </row>
        <row r="30">
          <cell r="P30" t="str">
            <v>None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R5">
            <v>4</v>
          </cell>
        </row>
        <row r="7">
          <cell r="A7">
            <v>1</v>
          </cell>
          <cell r="B7" t="str">
            <v>DALLA COSTA</v>
          </cell>
          <cell r="C7" t="str">
            <v>Kale</v>
          </cell>
          <cell r="M7">
            <v>1</v>
          </cell>
          <cell r="Q7">
            <v>999</v>
          </cell>
          <cell r="R7">
            <v>1</v>
          </cell>
        </row>
        <row r="8">
          <cell r="A8">
            <v>2</v>
          </cell>
          <cell r="B8" t="str">
            <v>QUASHIE</v>
          </cell>
          <cell r="C8" t="str">
            <v>Jace</v>
          </cell>
          <cell r="M8">
            <v>2</v>
          </cell>
          <cell r="Q8">
            <v>999</v>
          </cell>
          <cell r="R8">
            <v>2</v>
          </cell>
        </row>
        <row r="9">
          <cell r="A9">
            <v>3</v>
          </cell>
          <cell r="B9" t="str">
            <v>MARTIN</v>
          </cell>
          <cell r="C9" t="str">
            <v>Nathen</v>
          </cell>
          <cell r="M9">
            <v>3</v>
          </cell>
          <cell r="Q9">
            <v>999</v>
          </cell>
          <cell r="R9">
            <v>3</v>
          </cell>
        </row>
        <row r="10">
          <cell r="A10">
            <v>4</v>
          </cell>
          <cell r="B10" t="str">
            <v>SYLVESTER</v>
          </cell>
          <cell r="C10" t="str">
            <v>Beckham</v>
          </cell>
          <cell r="M10">
            <v>4</v>
          </cell>
          <cell r="Q10">
            <v>999</v>
          </cell>
          <cell r="R10">
            <v>4</v>
          </cell>
        </row>
        <row r="11">
          <cell r="A11">
            <v>5</v>
          </cell>
          <cell r="B11" t="str">
            <v>CHAPMAN</v>
          </cell>
          <cell r="C11" t="str">
            <v>Jaylon</v>
          </cell>
          <cell r="M11">
            <v>999</v>
          </cell>
          <cell r="Q11">
            <v>999</v>
          </cell>
        </row>
        <row r="12">
          <cell r="A12">
            <v>6</v>
          </cell>
          <cell r="B12" t="str">
            <v>MERRY</v>
          </cell>
          <cell r="C12" t="str">
            <v>Alexander</v>
          </cell>
          <cell r="M12">
            <v>999</v>
          </cell>
          <cell r="Q12">
            <v>999</v>
          </cell>
        </row>
        <row r="13">
          <cell r="A13">
            <v>7</v>
          </cell>
          <cell r="B13" t="str">
            <v>DENOON</v>
          </cell>
          <cell r="C13" t="str">
            <v>Luca</v>
          </cell>
          <cell r="M13">
            <v>999</v>
          </cell>
          <cell r="Q13">
            <v>999</v>
          </cell>
        </row>
        <row r="14">
          <cell r="A14">
            <v>8</v>
          </cell>
          <cell r="B14" t="str">
            <v>PERMELL</v>
          </cell>
          <cell r="C14" t="str">
            <v>Zachariah</v>
          </cell>
          <cell r="M14">
            <v>999</v>
          </cell>
          <cell r="Q14">
            <v>999</v>
          </cell>
        </row>
        <row r="15">
          <cell r="A15">
            <v>9</v>
          </cell>
          <cell r="B15" t="str">
            <v>HADDEN</v>
          </cell>
          <cell r="C15" t="str">
            <v>James</v>
          </cell>
          <cell r="M15">
            <v>999</v>
          </cell>
          <cell r="Q15">
            <v>999</v>
          </cell>
        </row>
        <row r="16">
          <cell r="A16">
            <v>10</v>
          </cell>
          <cell r="B16" t="str">
            <v>CHIN</v>
          </cell>
          <cell r="C16" t="str">
            <v>Alex</v>
          </cell>
          <cell r="M16">
            <v>999</v>
          </cell>
          <cell r="Q16">
            <v>999</v>
          </cell>
        </row>
        <row r="17">
          <cell r="A17">
            <v>11</v>
          </cell>
          <cell r="B17" t="str">
            <v>JEARY</v>
          </cell>
          <cell r="C17" t="str">
            <v>Daniel</v>
          </cell>
          <cell r="M17">
            <v>999</v>
          </cell>
          <cell r="Q17">
            <v>999</v>
          </cell>
        </row>
        <row r="18">
          <cell r="A18">
            <v>12</v>
          </cell>
          <cell r="B18" t="str">
            <v>D'ARCY</v>
          </cell>
          <cell r="C18" t="str">
            <v>Dominic</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B22" t="str">
            <v>BYE</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
          <cell r="V5">
            <v>2</v>
          </cell>
        </row>
        <row r="7">
          <cell r="A7" t="str">
            <v>Line</v>
          </cell>
          <cell r="B7" t="str">
            <v>Family name</v>
          </cell>
          <cell r="C7" t="str">
            <v>First name</v>
          </cell>
          <cell r="D7" t="str">
            <v>Nat.</v>
          </cell>
          <cell r="E7" t="str">
            <v>ITF 18_x000D_Rank</v>
          </cell>
          <cell r="F7" t="str">
            <v>Si Main_x000D_DA, SE, 16E, Q, LL</v>
          </cell>
          <cell r="G7" t="str">
            <v>Family name</v>
          </cell>
          <cell r="H7" t="str">
            <v>First name</v>
          </cell>
          <cell r="I7" t="str">
            <v>Nat.</v>
          </cell>
          <cell r="L7" t="str">
            <v>Status_x000D_No</v>
          </cell>
          <cell r="M7" t="str">
            <v>ITF 18_x000D_Rank</v>
          </cell>
          <cell r="N7" t="str">
            <v>Si Main_x000D_DA, SE, 16E, Q</v>
          </cell>
          <cell r="O7" t="str">
            <v>Seq_x000D_123</v>
          </cell>
          <cell r="P7" t="str">
            <v>Seq_x000D_abc</v>
          </cell>
          <cell r="Q7" t="str">
            <v>Acc_x000D_Pri-_x000D_ority</v>
          </cell>
          <cell r="R7" t="str">
            <v>Comb_x000D_Ranking</v>
          </cell>
          <cell r="S7" t="str">
            <v>Acc._x000D_Tie-_x000D_Break</v>
          </cell>
          <cell r="T7" t="str">
            <v>Do Acc_x000D_status_x000D_DA,WC_x000D_A</v>
          </cell>
          <cell r="U7" t="str">
            <v>Display_x000D_Rank_x000D_ITF18</v>
          </cell>
          <cell r="V7" t="str">
            <v>Seed Pos</v>
          </cell>
        </row>
        <row r="8">
          <cell r="A8">
            <v>1</v>
          </cell>
          <cell r="B8" t="str">
            <v>DALLA COSTA</v>
          </cell>
          <cell r="C8" t="str">
            <v>Kale</v>
          </cell>
          <cell r="G8" t="str">
            <v>MERRY</v>
          </cell>
          <cell r="H8" t="str">
            <v>Alex</v>
          </cell>
          <cell r="L8">
            <v>0</v>
          </cell>
          <cell r="O8">
            <v>0</v>
          </cell>
          <cell r="P8">
            <v>0</v>
          </cell>
          <cell r="Q8">
            <v>0</v>
          </cell>
          <cell r="R8">
            <v>0</v>
          </cell>
          <cell r="U8">
            <v>0</v>
          </cell>
          <cell r="V8">
            <v>1</v>
          </cell>
        </row>
        <row r="9">
          <cell r="A9">
            <v>2</v>
          </cell>
          <cell r="B9" t="str">
            <v>QUASHIE</v>
          </cell>
          <cell r="C9" t="str">
            <v>Jace</v>
          </cell>
          <cell r="G9" t="str">
            <v>PERMELL</v>
          </cell>
          <cell r="H9" t="str">
            <v>Zechariah</v>
          </cell>
          <cell r="L9">
            <v>0</v>
          </cell>
          <cell r="O9">
            <v>0</v>
          </cell>
          <cell r="P9">
            <v>0</v>
          </cell>
          <cell r="Q9">
            <v>0</v>
          </cell>
          <cell r="R9">
            <v>0</v>
          </cell>
          <cell r="U9">
            <v>0</v>
          </cell>
          <cell r="V9">
            <v>2</v>
          </cell>
        </row>
        <row r="10">
          <cell r="A10">
            <v>3</v>
          </cell>
          <cell r="B10" t="str">
            <v>CHAN PAK</v>
          </cell>
          <cell r="C10" t="str">
            <v>Leeum</v>
          </cell>
          <cell r="G10" t="str">
            <v>HADDEN</v>
          </cell>
          <cell r="H10" t="str">
            <v>James</v>
          </cell>
          <cell r="L10">
            <v>0</v>
          </cell>
          <cell r="O10">
            <v>0</v>
          </cell>
          <cell r="P10">
            <v>0</v>
          </cell>
          <cell r="Q10">
            <v>0</v>
          </cell>
          <cell r="R10">
            <v>0</v>
          </cell>
          <cell r="U10">
            <v>0</v>
          </cell>
        </row>
        <row r="11">
          <cell r="A11">
            <v>4</v>
          </cell>
          <cell r="B11" t="str">
            <v>JEARY</v>
          </cell>
          <cell r="C11" t="str">
            <v>Daniel</v>
          </cell>
          <cell r="G11" t="str">
            <v>SYLVESTER</v>
          </cell>
          <cell r="H11" t="str">
            <v>Beckham</v>
          </cell>
          <cell r="L11">
            <v>0</v>
          </cell>
          <cell r="O11">
            <v>0</v>
          </cell>
          <cell r="P11">
            <v>0</v>
          </cell>
          <cell r="Q11">
            <v>0</v>
          </cell>
          <cell r="R11">
            <v>0</v>
          </cell>
          <cell r="U11">
            <v>0</v>
          </cell>
        </row>
        <row r="12">
          <cell r="A12">
            <v>5</v>
          </cell>
          <cell r="B12" t="str">
            <v>DEUOON</v>
          </cell>
          <cell r="C12" t="str">
            <v>Luca</v>
          </cell>
          <cell r="G12" t="str">
            <v>CHAPMAN</v>
          </cell>
          <cell r="H12" t="str">
            <v>Jaylon</v>
          </cell>
          <cell r="L12">
            <v>0</v>
          </cell>
          <cell r="O12">
            <v>0</v>
          </cell>
          <cell r="P12">
            <v>0</v>
          </cell>
          <cell r="Q12">
            <v>0</v>
          </cell>
          <cell r="R12">
            <v>0</v>
          </cell>
          <cell r="U12">
            <v>0</v>
          </cell>
        </row>
        <row r="13">
          <cell r="A13">
            <v>6</v>
          </cell>
          <cell r="B13" t="str">
            <v>CHIN</v>
          </cell>
          <cell r="C13" t="str">
            <v>Alex</v>
          </cell>
          <cell r="G13" t="str">
            <v>MARTIN</v>
          </cell>
          <cell r="H13" t="str">
            <v>Nathan</v>
          </cell>
          <cell r="L13">
            <v>0</v>
          </cell>
          <cell r="O13">
            <v>0</v>
          </cell>
          <cell r="P13">
            <v>0</v>
          </cell>
          <cell r="Q13">
            <v>0</v>
          </cell>
          <cell r="R13">
            <v>0</v>
          </cell>
          <cell r="U13">
            <v>0</v>
          </cell>
        </row>
        <row r="14">
          <cell r="A14">
            <v>7</v>
          </cell>
          <cell r="L14">
            <v>0</v>
          </cell>
          <cell r="O14">
            <v>0</v>
          </cell>
          <cell r="P14">
            <v>0</v>
          </cell>
          <cell r="Q14">
            <v>0</v>
          </cell>
          <cell r="R14">
            <v>0</v>
          </cell>
          <cell r="U14">
            <v>0</v>
          </cell>
        </row>
        <row r="15">
          <cell r="A15">
            <v>8</v>
          </cell>
          <cell r="B15" t="str">
            <v>BYE</v>
          </cell>
          <cell r="G15" t="str">
            <v>BYE</v>
          </cell>
          <cell r="L15">
            <v>0</v>
          </cell>
          <cell r="O15">
            <v>0</v>
          </cell>
          <cell r="P15">
            <v>0</v>
          </cell>
          <cell r="Q15">
            <v>0</v>
          </cell>
          <cell r="R15">
            <v>0</v>
          </cell>
          <cell r="U15">
            <v>0</v>
          </cell>
        </row>
        <row r="16">
          <cell r="A16">
            <v>9</v>
          </cell>
          <cell r="L16">
            <v>0</v>
          </cell>
          <cell r="O16">
            <v>0</v>
          </cell>
          <cell r="P16">
            <v>0</v>
          </cell>
          <cell r="Q16">
            <v>0</v>
          </cell>
          <cell r="R16">
            <v>0</v>
          </cell>
          <cell r="U16">
            <v>0</v>
          </cell>
        </row>
        <row r="17">
          <cell r="A17">
            <v>10</v>
          </cell>
          <cell r="L17">
            <v>0</v>
          </cell>
          <cell r="O17">
            <v>0</v>
          </cell>
          <cell r="P17">
            <v>0</v>
          </cell>
          <cell r="Q17">
            <v>0</v>
          </cell>
          <cell r="R17">
            <v>0</v>
          </cell>
          <cell r="U17">
            <v>0</v>
          </cell>
        </row>
        <row r="18">
          <cell r="A18">
            <v>11</v>
          </cell>
          <cell r="L18">
            <v>0</v>
          </cell>
          <cell r="O18">
            <v>0</v>
          </cell>
          <cell r="P18">
            <v>0</v>
          </cell>
          <cell r="Q18">
            <v>0</v>
          </cell>
          <cell r="R18">
            <v>0</v>
          </cell>
          <cell r="U18">
            <v>0</v>
          </cell>
        </row>
        <row r="19">
          <cell r="A19">
            <v>12</v>
          </cell>
          <cell r="L19">
            <v>0</v>
          </cell>
          <cell r="O19">
            <v>0</v>
          </cell>
          <cell r="P19">
            <v>0</v>
          </cell>
          <cell r="Q19">
            <v>0</v>
          </cell>
          <cell r="R19">
            <v>0</v>
          </cell>
          <cell r="U19">
            <v>0</v>
          </cell>
        </row>
        <row r="20">
          <cell r="A20">
            <v>13</v>
          </cell>
          <cell r="L20">
            <v>0</v>
          </cell>
          <cell r="O20">
            <v>0</v>
          </cell>
          <cell r="P20">
            <v>0</v>
          </cell>
          <cell r="Q20">
            <v>0</v>
          </cell>
          <cell r="R20">
            <v>0</v>
          </cell>
          <cell r="U20">
            <v>0</v>
          </cell>
        </row>
        <row r="21">
          <cell r="A21">
            <v>14</v>
          </cell>
          <cell r="L21">
            <v>0</v>
          </cell>
          <cell r="O21">
            <v>0</v>
          </cell>
          <cell r="P21">
            <v>0</v>
          </cell>
          <cell r="Q21">
            <v>0</v>
          </cell>
          <cell r="R21">
            <v>0</v>
          </cell>
          <cell r="U21">
            <v>0</v>
          </cell>
        </row>
        <row r="22">
          <cell r="A22">
            <v>15</v>
          </cell>
          <cell r="L22">
            <v>0</v>
          </cell>
          <cell r="O22">
            <v>0</v>
          </cell>
          <cell r="P22">
            <v>0</v>
          </cell>
          <cell r="Q22">
            <v>0</v>
          </cell>
          <cell r="R22">
            <v>0</v>
          </cell>
          <cell r="U22">
            <v>0</v>
          </cell>
        </row>
        <row r="23">
          <cell r="A23">
            <v>16</v>
          </cell>
          <cell r="L23">
            <v>0</v>
          </cell>
          <cell r="O23">
            <v>0</v>
          </cell>
          <cell r="P23">
            <v>0</v>
          </cell>
          <cell r="Q23">
            <v>0</v>
          </cell>
          <cell r="R23">
            <v>0</v>
          </cell>
          <cell r="U23">
            <v>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Referee's Report"/>
      <sheetName val="Plr Notice"/>
      <sheetName val="Boys Plr List"/>
      <sheetName val="Girls Plr List"/>
      <sheetName val="Boys'14 RR G1 - G8"/>
      <sheetName val="Girls'14 RR G1 - G8"/>
      <sheetName val="Boys Si Main Draw Sign-in sheet"/>
      <sheetName val="Boys Si Main Draw Prep"/>
      <sheetName val="Boys 14 Si Main "/>
      <sheetName val="Boys Si Main 24&amp;32"/>
      <sheetName val="Girl Si Main Draw Sign-in sh"/>
      <sheetName val="Girls Si Main Draw Prep"/>
      <sheetName val="Girls 14 Si Main "/>
      <sheetName val="Girls Si Main 24&amp;32"/>
      <sheetName val="Boys Si Consol Sign-in sheet"/>
      <sheetName val="Boys 14 Si Con Prep"/>
      <sheetName val="Boys Si Consol 16"/>
      <sheetName val="Boys Si Consol "/>
      <sheetName val="Girls Si Consol Sign-in sh"/>
      <sheetName val="Girls 14 Si Consol Prep"/>
      <sheetName val="Girls 14 Si Consol"/>
      <sheetName val="Girls Si Consol 24"/>
      <sheetName val="Boys 14 Do Sign-in sheet"/>
      <sheetName val="Boys Do Main Draw Prep"/>
      <sheetName val="Boys 14 Do Main "/>
      <sheetName val="Girls 12 Do Sign-in sheet"/>
      <sheetName val="Girls Do Main Draw Prep"/>
      <sheetName val="Girls 14 Do Main "/>
      <sheetName val="Plr List for OofP"/>
      <sheetName val="OofP 4 cts"/>
      <sheetName val="OofP 8 cts"/>
      <sheetName val="Practice Cts"/>
      <sheetName val="Offence Report"/>
      <sheetName val="Penalty card"/>
      <sheetName val="Medical Cert"/>
      <sheetName val="Unusual Ruling"/>
      <sheetName val="Country Codes"/>
      <sheetName val="Draw Help Sheet"/>
      <sheetName val="Under 14 - Copy"/>
    </sheetNames>
    <definedNames>
      <definedName name="Jun_Hide_CU"/>
      <definedName name="Jun_Show_CU"/>
    </definedNames>
    <sheetDataSet>
      <sheetData sheetId="0"/>
      <sheetData sheetId="1">
        <row r="10">
          <cell r="A10" t="str">
            <v>16th - 21st December 2017</v>
          </cell>
          <cell r="C10" t="str">
            <v>Jean Merry</v>
          </cell>
          <cell r="E10" t="str">
            <v>Lamech Kevin Clarke</v>
          </cell>
        </row>
      </sheetData>
      <sheetData sheetId="2">
        <row r="21">
          <cell r="P21" t="str">
            <v>Umpire</v>
          </cell>
        </row>
        <row r="22">
          <cell r="P22" t="str">
            <v/>
          </cell>
        </row>
        <row r="23">
          <cell r="P23" t="str">
            <v/>
          </cell>
        </row>
        <row r="24">
          <cell r="P24" t="str">
            <v/>
          </cell>
        </row>
        <row r="25">
          <cell r="P25" t="str">
            <v/>
          </cell>
        </row>
        <row r="26">
          <cell r="P26" t="str">
            <v/>
          </cell>
        </row>
        <row r="27">
          <cell r="P27" t="str">
            <v/>
          </cell>
        </row>
        <row r="28">
          <cell r="P28" t="str">
            <v/>
          </cell>
        </row>
        <row r="29">
          <cell r="P29" t="str">
            <v/>
          </cell>
        </row>
        <row r="30">
          <cell r="P30" t="str">
            <v>None</v>
          </cell>
        </row>
      </sheetData>
      <sheetData sheetId="3"/>
      <sheetData sheetId="4"/>
      <sheetData sheetId="5"/>
      <sheetData sheetId="6"/>
      <sheetData sheetId="7"/>
      <sheetData sheetId="8"/>
      <sheetData sheetId="9"/>
      <sheetData sheetId="10"/>
      <sheetData sheetId="11"/>
      <sheetData sheetId="12">
        <row r="5">
          <cell r="R5">
            <v>4</v>
          </cell>
        </row>
        <row r="7">
          <cell r="A7">
            <v>1</v>
          </cell>
          <cell r="B7" t="str">
            <v>KERRY</v>
          </cell>
          <cell r="C7" t="str">
            <v>Kyle</v>
          </cell>
          <cell r="M7">
            <v>1</v>
          </cell>
          <cell r="Q7">
            <v>999</v>
          </cell>
          <cell r="R7">
            <v>1</v>
          </cell>
        </row>
        <row r="8">
          <cell r="A8">
            <v>2</v>
          </cell>
          <cell r="B8" t="str">
            <v>SHAMSI</v>
          </cell>
          <cell r="C8" t="str">
            <v>Luca</v>
          </cell>
          <cell r="M8">
            <v>2</v>
          </cell>
          <cell r="Q8">
            <v>999</v>
          </cell>
          <cell r="R8">
            <v>2</v>
          </cell>
        </row>
        <row r="9">
          <cell r="A9">
            <v>3</v>
          </cell>
          <cell r="B9" t="str">
            <v>WONG</v>
          </cell>
          <cell r="C9" t="str">
            <v>Ethan</v>
          </cell>
          <cell r="M9">
            <v>3</v>
          </cell>
          <cell r="Q9">
            <v>999</v>
          </cell>
          <cell r="R9">
            <v>3</v>
          </cell>
        </row>
        <row r="10">
          <cell r="A10">
            <v>4</v>
          </cell>
          <cell r="B10" t="str">
            <v>SYLVESTER</v>
          </cell>
          <cell r="C10" t="str">
            <v>Sebastian</v>
          </cell>
          <cell r="M10">
            <v>4</v>
          </cell>
          <cell r="Q10">
            <v>999</v>
          </cell>
          <cell r="R10">
            <v>4</v>
          </cell>
        </row>
        <row r="11">
          <cell r="A11">
            <v>5</v>
          </cell>
          <cell r="B11" t="str">
            <v>ALEXIS</v>
          </cell>
          <cell r="C11" t="str">
            <v>Jamal</v>
          </cell>
          <cell r="M11">
            <v>999</v>
          </cell>
          <cell r="Q11">
            <v>999</v>
          </cell>
        </row>
        <row r="12">
          <cell r="A12">
            <v>6</v>
          </cell>
          <cell r="B12" t="str">
            <v>DEVAUX</v>
          </cell>
          <cell r="C12" t="str">
            <v>Charles</v>
          </cell>
          <cell r="M12">
            <v>999</v>
          </cell>
          <cell r="Q12">
            <v>999</v>
          </cell>
        </row>
        <row r="13">
          <cell r="A13">
            <v>7</v>
          </cell>
          <cell r="B13" t="str">
            <v>GONSALVES</v>
          </cell>
          <cell r="C13" t="str">
            <v>Josh</v>
          </cell>
          <cell r="M13">
            <v>999</v>
          </cell>
          <cell r="Q13">
            <v>999</v>
          </cell>
        </row>
        <row r="14">
          <cell r="A14">
            <v>8</v>
          </cell>
          <cell r="B14" t="str">
            <v>CHAN PAK</v>
          </cell>
          <cell r="C14" t="str">
            <v>Lorcan</v>
          </cell>
          <cell r="M14">
            <v>999</v>
          </cell>
          <cell r="Q14">
            <v>999</v>
          </cell>
        </row>
        <row r="15">
          <cell r="A15">
            <v>9</v>
          </cell>
          <cell r="B15" t="str">
            <v>MILLINGTON</v>
          </cell>
          <cell r="C15" t="str">
            <v>Shae</v>
          </cell>
          <cell r="M15">
            <v>999</v>
          </cell>
          <cell r="Q15">
            <v>999</v>
          </cell>
        </row>
        <row r="16">
          <cell r="A16">
            <v>10</v>
          </cell>
          <cell r="B16" t="str">
            <v>WILLIAMS</v>
          </cell>
          <cell r="C16" t="str">
            <v>Saqiv</v>
          </cell>
          <cell r="M16">
            <v>999</v>
          </cell>
          <cell r="Q16">
            <v>999</v>
          </cell>
        </row>
        <row r="17">
          <cell r="A17">
            <v>11</v>
          </cell>
          <cell r="B17" t="str">
            <v>HART</v>
          </cell>
          <cell r="C17" t="str">
            <v>Tyler</v>
          </cell>
          <cell r="M17">
            <v>999</v>
          </cell>
          <cell r="Q17">
            <v>999</v>
          </cell>
        </row>
        <row r="18">
          <cell r="A18">
            <v>12</v>
          </cell>
          <cell r="B18" t="str">
            <v>CHUNG</v>
          </cell>
          <cell r="C18" t="str">
            <v>Thomas</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B22" t="str">
            <v>BYE</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3"/>
      <sheetData sheetId="14"/>
      <sheetData sheetId="15"/>
      <sheetData sheetId="16">
        <row r="5">
          <cell r="R5">
            <v>2</v>
          </cell>
        </row>
        <row r="7">
          <cell r="A7">
            <v>1</v>
          </cell>
          <cell r="B7" t="str">
            <v>WONG</v>
          </cell>
          <cell r="C7" t="str">
            <v>Cameron</v>
          </cell>
          <cell r="M7">
            <v>1</v>
          </cell>
          <cell r="Q7">
            <v>999</v>
          </cell>
          <cell r="R7">
            <v>1</v>
          </cell>
        </row>
        <row r="8">
          <cell r="A8">
            <v>2</v>
          </cell>
          <cell r="B8" t="str">
            <v>READY</v>
          </cell>
          <cell r="C8" t="str">
            <v>Charlotte</v>
          </cell>
          <cell r="M8">
            <v>2</v>
          </cell>
          <cell r="Q8">
            <v>999</v>
          </cell>
          <cell r="R8">
            <v>2</v>
          </cell>
        </row>
        <row r="9">
          <cell r="A9">
            <v>3</v>
          </cell>
          <cell r="B9" t="str">
            <v>MUKERJI</v>
          </cell>
          <cell r="C9" t="str">
            <v>Cheisea</v>
          </cell>
          <cell r="M9">
            <v>999</v>
          </cell>
          <cell r="Q9">
            <v>999</v>
          </cell>
        </row>
        <row r="10">
          <cell r="A10">
            <v>4</v>
          </cell>
          <cell r="B10" t="str">
            <v>MERRY</v>
          </cell>
          <cell r="C10" t="str">
            <v>Charlotte</v>
          </cell>
          <cell r="M10">
            <v>999</v>
          </cell>
          <cell r="Q10">
            <v>999</v>
          </cell>
        </row>
        <row r="11">
          <cell r="A11">
            <v>5</v>
          </cell>
          <cell r="B11" t="str">
            <v>VALENTINE</v>
          </cell>
          <cell r="C11" t="str">
            <v>Shauna</v>
          </cell>
          <cell r="M11">
            <v>999</v>
          </cell>
          <cell r="Q11">
            <v>999</v>
          </cell>
        </row>
        <row r="12">
          <cell r="A12">
            <v>6</v>
          </cell>
          <cell r="B12" t="str">
            <v>MACKENZIE</v>
          </cell>
          <cell r="C12" t="str">
            <v>Gabrielle</v>
          </cell>
          <cell r="M12">
            <v>999</v>
          </cell>
          <cell r="Q12">
            <v>999</v>
          </cell>
        </row>
        <row r="13">
          <cell r="A13">
            <v>7</v>
          </cell>
          <cell r="M13">
            <v>999</v>
          </cell>
          <cell r="Q13">
            <v>999</v>
          </cell>
        </row>
        <row r="14">
          <cell r="A14">
            <v>8</v>
          </cell>
          <cell r="B14" t="str">
            <v>BYE</v>
          </cell>
          <cell r="M14">
            <v>999</v>
          </cell>
          <cell r="Q14">
            <v>999</v>
          </cell>
        </row>
        <row r="15">
          <cell r="A15">
            <v>9</v>
          </cell>
          <cell r="M15">
            <v>999</v>
          </cell>
          <cell r="Q15">
            <v>999</v>
          </cell>
        </row>
        <row r="16">
          <cell r="A16">
            <v>10</v>
          </cell>
          <cell r="M16">
            <v>999</v>
          </cell>
          <cell r="Q16">
            <v>999</v>
          </cell>
        </row>
        <row r="17">
          <cell r="A17">
            <v>11</v>
          </cell>
          <cell r="M17">
            <v>999</v>
          </cell>
          <cell r="Q17">
            <v>999</v>
          </cell>
        </row>
        <row r="18">
          <cell r="A18">
            <v>12</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7"/>
      <sheetData sheetId="18"/>
      <sheetData sheetId="19"/>
      <sheetData sheetId="20"/>
      <sheetData sheetId="21"/>
      <sheetData sheetId="22"/>
      <sheetData sheetId="23"/>
      <sheetData sheetId="24"/>
      <sheetData sheetId="25"/>
      <sheetData sheetId="26"/>
      <sheetData sheetId="27"/>
      <sheetData sheetId="28">
        <row r="5">
          <cell r="V5">
            <v>4</v>
          </cell>
        </row>
        <row r="7">
          <cell r="A7" t="str">
            <v>Line</v>
          </cell>
          <cell r="B7" t="str">
            <v>Family name</v>
          </cell>
          <cell r="C7" t="str">
            <v>First name</v>
          </cell>
          <cell r="D7" t="str">
            <v>Nat.</v>
          </cell>
          <cell r="E7" t="str">
            <v>ITF 18_x000D_Rank</v>
          </cell>
          <cell r="F7" t="str">
            <v>Si Main_x000D_DA, SE, 16E, Q, LL</v>
          </cell>
          <cell r="G7" t="str">
            <v>Family name</v>
          </cell>
          <cell r="H7" t="str">
            <v>First name</v>
          </cell>
          <cell r="I7" t="str">
            <v>Nat.</v>
          </cell>
          <cell r="L7" t="str">
            <v>Status_x000D_No</v>
          </cell>
          <cell r="M7" t="str">
            <v>ITF 18_x000D_Rank</v>
          </cell>
          <cell r="N7" t="str">
            <v>Si Main_x000D_DA, SE, 16E, Q</v>
          </cell>
          <cell r="O7" t="str">
            <v>Seq_x000D_123</v>
          </cell>
          <cell r="P7" t="str">
            <v>Seq_x000D_abc</v>
          </cell>
          <cell r="Q7" t="str">
            <v>Acc_x000D_Pri-_x000D_ority</v>
          </cell>
          <cell r="R7" t="str">
            <v>Comb_x000D_Ranking</v>
          </cell>
          <cell r="S7" t="str">
            <v>Acc._x000D_Tie-_x000D_Break</v>
          </cell>
          <cell r="T7" t="str">
            <v>Do Acc_x000D_status_x000D_DA,WC_x000D_A</v>
          </cell>
          <cell r="U7" t="str">
            <v>Display_x000D_Rank_x000D_ITF18</v>
          </cell>
          <cell r="V7" t="str">
            <v>Seed Pos</v>
          </cell>
        </row>
        <row r="8">
          <cell r="A8">
            <v>1</v>
          </cell>
          <cell r="B8" t="str">
            <v>KERRY</v>
          </cell>
          <cell r="C8" t="str">
            <v>Kyle</v>
          </cell>
          <cell r="G8" t="str">
            <v>WONG</v>
          </cell>
          <cell r="H8" t="str">
            <v>Ethan</v>
          </cell>
          <cell r="L8">
            <v>0</v>
          </cell>
          <cell r="O8">
            <v>0</v>
          </cell>
          <cell r="P8">
            <v>0</v>
          </cell>
          <cell r="Q8">
            <v>0</v>
          </cell>
          <cell r="R8">
            <v>0</v>
          </cell>
          <cell r="U8">
            <v>0</v>
          </cell>
          <cell r="V8">
            <v>1</v>
          </cell>
        </row>
        <row r="9">
          <cell r="A9">
            <v>2</v>
          </cell>
          <cell r="B9" t="str">
            <v>DEVAUX</v>
          </cell>
          <cell r="C9" t="str">
            <v>Charles</v>
          </cell>
          <cell r="G9" t="str">
            <v>SYLVESTER</v>
          </cell>
          <cell r="H9" t="str">
            <v>Sebastian</v>
          </cell>
          <cell r="L9">
            <v>0</v>
          </cell>
          <cell r="O9">
            <v>0</v>
          </cell>
          <cell r="P9">
            <v>0</v>
          </cell>
          <cell r="Q9">
            <v>0</v>
          </cell>
          <cell r="R9">
            <v>0</v>
          </cell>
          <cell r="U9">
            <v>0</v>
          </cell>
          <cell r="V9">
            <v>2</v>
          </cell>
        </row>
        <row r="10">
          <cell r="A10">
            <v>3</v>
          </cell>
          <cell r="B10" t="str">
            <v>MILLINGTON</v>
          </cell>
          <cell r="C10" t="str">
            <v>Shae</v>
          </cell>
          <cell r="G10" t="str">
            <v>READY</v>
          </cell>
          <cell r="H10" t="str">
            <v>Nicholas</v>
          </cell>
          <cell r="L10">
            <v>0</v>
          </cell>
          <cell r="O10">
            <v>0</v>
          </cell>
          <cell r="P10">
            <v>0</v>
          </cell>
          <cell r="Q10">
            <v>0</v>
          </cell>
          <cell r="R10">
            <v>0</v>
          </cell>
          <cell r="U10">
            <v>0</v>
          </cell>
          <cell r="V10">
            <v>3</v>
          </cell>
        </row>
        <row r="11">
          <cell r="A11">
            <v>4</v>
          </cell>
          <cell r="B11" t="str">
            <v>ALEXIS</v>
          </cell>
          <cell r="C11" t="str">
            <v>Jamal</v>
          </cell>
          <cell r="G11" t="str">
            <v>WILLIAMS</v>
          </cell>
          <cell r="H11" t="str">
            <v>Saqiv</v>
          </cell>
          <cell r="L11">
            <v>0</v>
          </cell>
          <cell r="O11">
            <v>0</v>
          </cell>
          <cell r="P11">
            <v>0</v>
          </cell>
          <cell r="Q11">
            <v>0</v>
          </cell>
          <cell r="R11">
            <v>0</v>
          </cell>
          <cell r="U11">
            <v>0</v>
          </cell>
          <cell r="V11">
            <v>4</v>
          </cell>
        </row>
        <row r="12">
          <cell r="A12">
            <v>5</v>
          </cell>
          <cell r="B12" t="str">
            <v>AUGUSTINE</v>
          </cell>
          <cell r="C12" t="str">
            <v>Andre</v>
          </cell>
          <cell r="G12" t="str">
            <v>AUGUSTINE</v>
          </cell>
          <cell r="H12" t="str">
            <v>Joel</v>
          </cell>
          <cell r="L12">
            <v>0</v>
          </cell>
          <cell r="O12">
            <v>0</v>
          </cell>
          <cell r="P12">
            <v>0</v>
          </cell>
          <cell r="Q12">
            <v>0</v>
          </cell>
          <cell r="R12">
            <v>0</v>
          </cell>
          <cell r="U12">
            <v>0</v>
          </cell>
        </row>
        <row r="13">
          <cell r="A13">
            <v>6</v>
          </cell>
          <cell r="B13" t="str">
            <v>BYNG</v>
          </cell>
          <cell r="C13" t="str">
            <v>Sebastien</v>
          </cell>
          <cell r="G13" t="str">
            <v>BYNG</v>
          </cell>
          <cell r="H13" t="str">
            <v>Zachery</v>
          </cell>
          <cell r="L13">
            <v>0</v>
          </cell>
          <cell r="O13">
            <v>0</v>
          </cell>
          <cell r="P13">
            <v>0</v>
          </cell>
          <cell r="Q13">
            <v>0</v>
          </cell>
          <cell r="R13">
            <v>0</v>
          </cell>
          <cell r="U13">
            <v>0</v>
          </cell>
        </row>
        <row r="14">
          <cell r="A14">
            <v>7</v>
          </cell>
          <cell r="B14" t="str">
            <v>HART</v>
          </cell>
          <cell r="C14" t="str">
            <v>Tyler</v>
          </cell>
          <cell r="G14" t="str">
            <v>PASEA</v>
          </cell>
          <cell r="H14" t="str">
            <v>Tim</v>
          </cell>
          <cell r="L14">
            <v>0</v>
          </cell>
          <cell r="O14">
            <v>0</v>
          </cell>
          <cell r="P14">
            <v>0</v>
          </cell>
          <cell r="Q14">
            <v>0</v>
          </cell>
          <cell r="R14">
            <v>0</v>
          </cell>
          <cell r="U14">
            <v>0</v>
          </cell>
        </row>
        <row r="15">
          <cell r="A15">
            <v>8</v>
          </cell>
          <cell r="B15" t="str">
            <v>CHUNG</v>
          </cell>
          <cell r="C15" t="str">
            <v>Thomas</v>
          </cell>
          <cell r="G15" t="str">
            <v>ROBERTS</v>
          </cell>
          <cell r="H15" t="str">
            <v>Christopher</v>
          </cell>
          <cell r="L15">
            <v>0</v>
          </cell>
          <cell r="O15">
            <v>0</v>
          </cell>
          <cell r="P15">
            <v>0</v>
          </cell>
          <cell r="Q15">
            <v>0</v>
          </cell>
          <cell r="R15">
            <v>0</v>
          </cell>
          <cell r="U15">
            <v>0</v>
          </cell>
        </row>
        <row r="16">
          <cell r="A16">
            <v>9</v>
          </cell>
          <cell r="B16" t="str">
            <v>MANCHIKANTI</v>
          </cell>
          <cell r="C16" t="str">
            <v>Syam</v>
          </cell>
          <cell r="G16" t="str">
            <v>QUASHIE</v>
          </cell>
          <cell r="H16" t="str">
            <v>Drew</v>
          </cell>
          <cell r="L16">
            <v>0</v>
          </cell>
          <cell r="O16">
            <v>0</v>
          </cell>
          <cell r="P16">
            <v>0</v>
          </cell>
          <cell r="Q16">
            <v>0</v>
          </cell>
          <cell r="R16">
            <v>0</v>
          </cell>
          <cell r="U16">
            <v>0</v>
          </cell>
        </row>
        <row r="17">
          <cell r="A17">
            <v>10</v>
          </cell>
          <cell r="B17" t="str">
            <v>GONSALVES</v>
          </cell>
          <cell r="C17" t="str">
            <v>Josh</v>
          </cell>
          <cell r="G17" t="str">
            <v>SHAMSI</v>
          </cell>
          <cell r="H17" t="str">
            <v>Luca</v>
          </cell>
          <cell r="L17">
            <v>0</v>
          </cell>
          <cell r="O17">
            <v>0</v>
          </cell>
          <cell r="P17">
            <v>0</v>
          </cell>
          <cell r="Q17">
            <v>0</v>
          </cell>
          <cell r="R17">
            <v>0</v>
          </cell>
          <cell r="U17">
            <v>0</v>
          </cell>
        </row>
        <row r="18">
          <cell r="A18">
            <v>11</v>
          </cell>
          <cell r="B18" t="str">
            <v>CHAN PAK</v>
          </cell>
          <cell r="C18" t="str">
            <v>Lorcan</v>
          </cell>
          <cell r="G18" t="str">
            <v>TRESTRAIL</v>
          </cell>
          <cell r="H18" t="str">
            <v>Ethan-Jude</v>
          </cell>
          <cell r="L18">
            <v>0</v>
          </cell>
          <cell r="O18">
            <v>0</v>
          </cell>
          <cell r="P18">
            <v>0</v>
          </cell>
          <cell r="Q18">
            <v>0</v>
          </cell>
          <cell r="R18">
            <v>0</v>
          </cell>
          <cell r="U18">
            <v>0</v>
          </cell>
        </row>
        <row r="19">
          <cell r="A19">
            <v>12</v>
          </cell>
          <cell r="B19" t="str">
            <v>ALI</v>
          </cell>
          <cell r="C19" t="str">
            <v>Elias</v>
          </cell>
          <cell r="G19" t="str">
            <v>D'ARCY</v>
          </cell>
          <cell r="H19" t="str">
            <v>Dominic</v>
          </cell>
          <cell r="L19">
            <v>0</v>
          </cell>
          <cell r="O19">
            <v>0</v>
          </cell>
          <cell r="P19">
            <v>0</v>
          </cell>
          <cell r="Q19">
            <v>0</v>
          </cell>
          <cell r="R19">
            <v>0</v>
          </cell>
          <cell r="U19">
            <v>0</v>
          </cell>
        </row>
        <row r="20">
          <cell r="A20">
            <v>13</v>
          </cell>
          <cell r="L20">
            <v>0</v>
          </cell>
          <cell r="O20">
            <v>0</v>
          </cell>
          <cell r="P20">
            <v>0</v>
          </cell>
          <cell r="Q20">
            <v>0</v>
          </cell>
          <cell r="R20">
            <v>0</v>
          </cell>
          <cell r="U20">
            <v>0</v>
          </cell>
        </row>
        <row r="21">
          <cell r="A21">
            <v>14</v>
          </cell>
          <cell r="L21">
            <v>0</v>
          </cell>
          <cell r="O21">
            <v>0</v>
          </cell>
          <cell r="P21">
            <v>0</v>
          </cell>
          <cell r="Q21">
            <v>0</v>
          </cell>
          <cell r="R21">
            <v>0</v>
          </cell>
          <cell r="U21">
            <v>0</v>
          </cell>
        </row>
        <row r="22">
          <cell r="A22">
            <v>15</v>
          </cell>
          <cell r="L22">
            <v>0</v>
          </cell>
          <cell r="O22">
            <v>0</v>
          </cell>
          <cell r="P22">
            <v>0</v>
          </cell>
          <cell r="Q22">
            <v>0</v>
          </cell>
          <cell r="R22">
            <v>0</v>
          </cell>
          <cell r="U22">
            <v>0</v>
          </cell>
        </row>
        <row r="23">
          <cell r="A23">
            <v>16</v>
          </cell>
          <cell r="B23" t="str">
            <v>BYE</v>
          </cell>
          <cell r="G23" t="str">
            <v>BYE</v>
          </cell>
          <cell r="L23">
            <v>0</v>
          </cell>
          <cell r="O23">
            <v>0</v>
          </cell>
          <cell r="P23">
            <v>0</v>
          </cell>
          <cell r="Q23">
            <v>0</v>
          </cell>
          <cell r="R23">
            <v>0</v>
          </cell>
          <cell r="U23">
            <v>0</v>
          </cell>
        </row>
      </sheetData>
      <sheetData sheetId="29"/>
      <sheetData sheetId="30"/>
      <sheetData sheetId="31">
        <row r="5">
          <cell r="V5">
            <v>2</v>
          </cell>
        </row>
        <row r="7">
          <cell r="A7" t="str">
            <v>Line</v>
          </cell>
          <cell r="B7" t="str">
            <v>Family name</v>
          </cell>
          <cell r="C7" t="str">
            <v>First name</v>
          </cell>
          <cell r="D7" t="str">
            <v>Nat.</v>
          </cell>
          <cell r="E7" t="str">
            <v>ITF 18_x000D_Rank</v>
          </cell>
          <cell r="F7" t="str">
            <v>Si Main_x000D_DA, SE, 16E, Q, LL</v>
          </cell>
          <cell r="G7" t="str">
            <v>Family name</v>
          </cell>
          <cell r="H7" t="str">
            <v>First name</v>
          </cell>
          <cell r="I7" t="str">
            <v>Nat.</v>
          </cell>
          <cell r="L7" t="str">
            <v>Status_x000D_No</v>
          </cell>
          <cell r="M7" t="str">
            <v>ITF 18_x000D_Rank</v>
          </cell>
          <cell r="N7" t="str">
            <v>Si Main_x000D_DA, SE, 16E, Q, LL</v>
          </cell>
          <cell r="O7" t="str">
            <v>Seq_x000D_123</v>
          </cell>
          <cell r="P7" t="str">
            <v>Seq_x000D_abc</v>
          </cell>
          <cell r="Q7" t="str">
            <v>Acc_x000D_Pri-_x000D_ority</v>
          </cell>
          <cell r="R7" t="str">
            <v>Comb_x000D_Ranking</v>
          </cell>
          <cell r="S7" t="str">
            <v>Acc._x000D_Tie-_x000D_Break</v>
          </cell>
          <cell r="T7" t="str">
            <v>Do Acc_x000D_status_x000D_DA,WC_x000D_A</v>
          </cell>
          <cell r="U7" t="str">
            <v>Display_x000D_Rank_x000D_ITF18</v>
          </cell>
          <cell r="V7" t="str">
            <v>Seed Pos</v>
          </cell>
        </row>
        <row r="8">
          <cell r="A8">
            <v>1</v>
          </cell>
          <cell r="B8" t="str">
            <v>VALENTINE</v>
          </cell>
          <cell r="C8" t="str">
            <v>Shauna</v>
          </cell>
          <cell r="G8" t="str">
            <v>WONG</v>
          </cell>
          <cell r="H8" t="str">
            <v>Camerom</v>
          </cell>
          <cell r="L8">
            <v>0</v>
          </cell>
          <cell r="O8">
            <v>0</v>
          </cell>
          <cell r="P8">
            <v>0</v>
          </cell>
          <cell r="Q8">
            <v>0</v>
          </cell>
          <cell r="R8">
            <v>0</v>
          </cell>
          <cell r="U8">
            <v>0</v>
          </cell>
          <cell r="V8">
            <v>1</v>
          </cell>
        </row>
        <row r="9">
          <cell r="A9">
            <v>2</v>
          </cell>
          <cell r="B9" t="str">
            <v>CARRINGTON</v>
          </cell>
          <cell r="C9" t="str">
            <v>Ella</v>
          </cell>
          <cell r="G9" t="str">
            <v>READY</v>
          </cell>
          <cell r="H9" t="str">
            <v>Charlotte</v>
          </cell>
          <cell r="L9">
            <v>0</v>
          </cell>
          <cell r="O9">
            <v>0</v>
          </cell>
          <cell r="P9">
            <v>0</v>
          </cell>
          <cell r="Q9">
            <v>0</v>
          </cell>
          <cell r="R9">
            <v>0</v>
          </cell>
          <cell r="U9">
            <v>0</v>
          </cell>
          <cell r="V9">
            <v>2</v>
          </cell>
        </row>
        <row r="10">
          <cell r="A10">
            <v>3</v>
          </cell>
          <cell r="B10" t="str">
            <v>FABRES</v>
          </cell>
          <cell r="C10" t="str">
            <v>Haleigh</v>
          </cell>
          <cell r="G10" t="str">
            <v>MACKENZIE</v>
          </cell>
          <cell r="H10" t="str">
            <v>Gabrielle</v>
          </cell>
          <cell r="L10">
            <v>0</v>
          </cell>
          <cell r="O10">
            <v>0</v>
          </cell>
          <cell r="P10">
            <v>0</v>
          </cell>
          <cell r="Q10">
            <v>0</v>
          </cell>
          <cell r="R10">
            <v>0</v>
          </cell>
          <cell r="U10">
            <v>0</v>
          </cell>
        </row>
        <row r="11">
          <cell r="A11">
            <v>4</v>
          </cell>
          <cell r="B11" t="str">
            <v>DOOKIE</v>
          </cell>
          <cell r="C11" t="str">
            <v>Jordana</v>
          </cell>
          <cell r="G11" t="str">
            <v>DANIEL-JOSEPH</v>
          </cell>
          <cell r="H11" t="str">
            <v>Jada-Lee</v>
          </cell>
          <cell r="L11">
            <v>0</v>
          </cell>
          <cell r="O11">
            <v>0</v>
          </cell>
          <cell r="P11">
            <v>0</v>
          </cell>
          <cell r="Q11">
            <v>0</v>
          </cell>
          <cell r="R11">
            <v>0</v>
          </cell>
          <cell r="U11">
            <v>0</v>
          </cell>
        </row>
        <row r="12">
          <cell r="A12">
            <v>5</v>
          </cell>
          <cell r="B12" t="str">
            <v>AUGUSTINE</v>
          </cell>
          <cell r="C12" t="str">
            <v>Joy</v>
          </cell>
          <cell r="G12" t="str">
            <v>DOYLE</v>
          </cell>
          <cell r="H12" t="str">
            <v>Sydney</v>
          </cell>
          <cell r="L12">
            <v>0</v>
          </cell>
          <cell r="O12">
            <v>0</v>
          </cell>
          <cell r="P12">
            <v>0</v>
          </cell>
          <cell r="Q12">
            <v>0</v>
          </cell>
          <cell r="R12">
            <v>0</v>
          </cell>
          <cell r="U12">
            <v>0</v>
          </cell>
        </row>
        <row r="13">
          <cell r="A13">
            <v>6</v>
          </cell>
          <cell r="B13" t="str">
            <v>D'ARCY</v>
          </cell>
          <cell r="C13" t="str">
            <v>Isabella</v>
          </cell>
          <cell r="G13" t="str">
            <v>MERRY</v>
          </cell>
          <cell r="H13" t="str">
            <v>Charlotte</v>
          </cell>
          <cell r="L13">
            <v>0</v>
          </cell>
          <cell r="O13">
            <v>0</v>
          </cell>
          <cell r="P13">
            <v>0</v>
          </cell>
          <cell r="Q13">
            <v>0</v>
          </cell>
          <cell r="R13">
            <v>0</v>
          </cell>
          <cell r="U13">
            <v>0</v>
          </cell>
        </row>
        <row r="14">
          <cell r="A14">
            <v>7</v>
          </cell>
          <cell r="L14">
            <v>0</v>
          </cell>
          <cell r="O14">
            <v>0</v>
          </cell>
          <cell r="P14">
            <v>0</v>
          </cell>
          <cell r="Q14">
            <v>0</v>
          </cell>
          <cell r="R14">
            <v>0</v>
          </cell>
          <cell r="U14">
            <v>0</v>
          </cell>
        </row>
        <row r="15">
          <cell r="A15">
            <v>8</v>
          </cell>
          <cell r="B15" t="str">
            <v>BYE</v>
          </cell>
          <cell r="G15" t="str">
            <v>BYE</v>
          </cell>
          <cell r="L15">
            <v>0</v>
          </cell>
          <cell r="O15">
            <v>0</v>
          </cell>
          <cell r="P15">
            <v>0</v>
          </cell>
          <cell r="Q15">
            <v>0</v>
          </cell>
          <cell r="R15">
            <v>0</v>
          </cell>
          <cell r="U15">
            <v>0</v>
          </cell>
        </row>
        <row r="16">
          <cell r="A16">
            <v>9</v>
          </cell>
          <cell r="L16">
            <v>0</v>
          </cell>
          <cell r="O16">
            <v>0</v>
          </cell>
          <cell r="P16">
            <v>0</v>
          </cell>
          <cell r="Q16">
            <v>0</v>
          </cell>
          <cell r="R16">
            <v>0</v>
          </cell>
          <cell r="U16">
            <v>0</v>
          </cell>
        </row>
        <row r="17">
          <cell r="A17">
            <v>10</v>
          </cell>
          <cell r="L17">
            <v>0</v>
          </cell>
          <cell r="O17">
            <v>0</v>
          </cell>
          <cell r="P17">
            <v>0</v>
          </cell>
          <cell r="Q17">
            <v>0</v>
          </cell>
          <cell r="R17">
            <v>0</v>
          </cell>
          <cell r="U17">
            <v>0</v>
          </cell>
        </row>
        <row r="18">
          <cell r="A18">
            <v>11</v>
          </cell>
          <cell r="L18">
            <v>0</v>
          </cell>
          <cell r="O18">
            <v>0</v>
          </cell>
          <cell r="P18">
            <v>0</v>
          </cell>
          <cell r="Q18">
            <v>0</v>
          </cell>
          <cell r="R18">
            <v>0</v>
          </cell>
          <cell r="U18">
            <v>0</v>
          </cell>
        </row>
        <row r="19">
          <cell r="A19">
            <v>12</v>
          </cell>
          <cell r="L19">
            <v>0</v>
          </cell>
          <cell r="O19">
            <v>0</v>
          </cell>
          <cell r="P19">
            <v>0</v>
          </cell>
          <cell r="Q19">
            <v>0</v>
          </cell>
          <cell r="R19">
            <v>0</v>
          </cell>
          <cell r="U19">
            <v>0</v>
          </cell>
        </row>
        <row r="20">
          <cell r="A20">
            <v>13</v>
          </cell>
          <cell r="L20">
            <v>0</v>
          </cell>
          <cell r="O20">
            <v>0</v>
          </cell>
          <cell r="P20">
            <v>0</v>
          </cell>
          <cell r="Q20">
            <v>0</v>
          </cell>
          <cell r="R20">
            <v>0</v>
          </cell>
          <cell r="U20">
            <v>0</v>
          </cell>
        </row>
        <row r="21">
          <cell r="A21">
            <v>14</v>
          </cell>
          <cell r="L21">
            <v>0</v>
          </cell>
          <cell r="O21">
            <v>0</v>
          </cell>
          <cell r="P21">
            <v>0</v>
          </cell>
          <cell r="Q21">
            <v>0</v>
          </cell>
          <cell r="R21">
            <v>0</v>
          </cell>
          <cell r="U21">
            <v>0</v>
          </cell>
        </row>
        <row r="22">
          <cell r="A22">
            <v>15</v>
          </cell>
          <cell r="L22">
            <v>0</v>
          </cell>
          <cell r="O22">
            <v>0</v>
          </cell>
          <cell r="P22">
            <v>0</v>
          </cell>
          <cell r="Q22">
            <v>0</v>
          </cell>
          <cell r="R22">
            <v>0</v>
          </cell>
          <cell r="U22">
            <v>0</v>
          </cell>
        </row>
        <row r="23">
          <cell r="A23">
            <v>16</v>
          </cell>
          <cell r="L23">
            <v>0</v>
          </cell>
          <cell r="O23">
            <v>0</v>
          </cell>
          <cell r="P23">
            <v>0</v>
          </cell>
          <cell r="Q23">
            <v>0</v>
          </cell>
          <cell r="R23">
            <v>0</v>
          </cell>
          <cell r="U23">
            <v>0</v>
          </cell>
        </row>
      </sheetData>
      <sheetData sheetId="32"/>
      <sheetData sheetId="33"/>
      <sheetData sheetId="34"/>
      <sheetData sheetId="35"/>
      <sheetData sheetId="36"/>
      <sheetData sheetId="37"/>
      <sheetData sheetId="38"/>
      <sheetData sheetId="39"/>
      <sheetData sheetId="40"/>
      <sheetData sheetId="41"/>
      <sheetData sheetId="42"/>
      <sheetData sheetId="4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Boys 18 Plr List"/>
      <sheetName val="Girls 18 Plr List"/>
      <sheetName val="Boys Si Main Draw Prep"/>
      <sheetName val="Boys 18 Si Main "/>
      <sheetName val="Boys Si Main 24&amp;32"/>
      <sheetName val="Boys Si Main 48&amp;64"/>
      <sheetName val="Girls Si Main Draw Prep"/>
      <sheetName val="Girls18 Si Main "/>
      <sheetName val="Girls Si Main 24&amp;32"/>
      <sheetName val="Girls Si Main 48&amp;64"/>
      <sheetName val="Boys Do Sign-in sheet"/>
      <sheetName val="Girls' Do Sign-in sheet "/>
      <sheetName val="Boys Do Main Draw Prep"/>
      <sheetName val="Boys Do Main "/>
      <sheetName val="Boys Do Main 24&amp;32"/>
      <sheetName val="Boys Do Main 48&amp;64"/>
      <sheetName val="Girls Do Main Draw Prep"/>
      <sheetName val="Girls Do Main 16"/>
      <sheetName val="Girls Do Main 24&amp;32"/>
      <sheetName val="Girls Do Main 48&amp;64"/>
      <sheetName val="Plr List for OofP"/>
      <sheetName val="OofP 4 cts"/>
      <sheetName val="OofP 7 cts"/>
      <sheetName val="OofP 7 cts (2)"/>
      <sheetName val="OofP list"/>
      <sheetName val="RofP list "/>
      <sheetName val="Practice Cts (6)"/>
      <sheetName val="Practice Cts"/>
      <sheetName val="Boys Si LL List"/>
      <sheetName val="Girls' Si LL List "/>
      <sheetName val="Boys Si Alt List"/>
      <sheetName val="Girls Si Alt List"/>
      <sheetName val="Boys Do Alt List"/>
      <sheetName val="Girls Do Alt List"/>
      <sheetName val="CV's DR"/>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 val="Tourn Plan"/>
      <sheetName val="Officials (10 days)"/>
      <sheetName val="Officials(15 dys)"/>
    </sheetNames>
    <sheetDataSet>
      <sheetData sheetId="0"/>
      <sheetData sheetId="1">
        <row r="10">
          <cell r="A10" t="str">
            <v>16th - 21st December 2017</v>
          </cell>
          <cell r="E10" t="str">
            <v>Lamech Kevin Clarke</v>
          </cell>
        </row>
      </sheetData>
      <sheetData sheetId="2">
        <row r="21">
          <cell r="P21" t="str">
            <v>Umpire</v>
          </cell>
        </row>
        <row r="22">
          <cell r="P22" t="str">
            <v/>
          </cell>
        </row>
        <row r="23">
          <cell r="P23" t="str">
            <v/>
          </cell>
        </row>
        <row r="24">
          <cell r="P24" t="str">
            <v/>
          </cell>
        </row>
        <row r="25">
          <cell r="P25" t="str">
            <v/>
          </cell>
        </row>
        <row r="26">
          <cell r="P26" t="str">
            <v/>
          </cell>
        </row>
        <row r="27">
          <cell r="P27" t="str">
            <v/>
          </cell>
        </row>
        <row r="28">
          <cell r="P28" t="str">
            <v/>
          </cell>
        </row>
        <row r="29">
          <cell r="P29" t="str">
            <v/>
          </cell>
        </row>
        <row r="30">
          <cell r="P30" t="str">
            <v>None</v>
          </cell>
        </row>
      </sheetData>
      <sheetData sheetId="3"/>
      <sheetData sheetId="4"/>
      <sheetData sheetId="5"/>
      <sheetData sheetId="6"/>
      <sheetData sheetId="7"/>
      <sheetData sheetId="8"/>
      <sheetData sheetId="9"/>
      <sheetData sheetId="10">
        <row r="5">
          <cell r="R5">
            <v>4</v>
          </cell>
        </row>
        <row r="7">
          <cell r="A7">
            <v>1</v>
          </cell>
          <cell r="B7" t="str">
            <v>ARNOLD</v>
          </cell>
          <cell r="C7" t="str">
            <v>Joshua</v>
          </cell>
          <cell r="M7">
            <v>1</v>
          </cell>
          <cell r="Q7">
            <v>999</v>
          </cell>
          <cell r="R7">
            <v>1</v>
          </cell>
        </row>
        <row r="8">
          <cell r="A8">
            <v>2</v>
          </cell>
          <cell r="B8" t="str">
            <v>ALEXIS</v>
          </cell>
          <cell r="C8" t="str">
            <v>Jaydon</v>
          </cell>
          <cell r="M8">
            <v>2</v>
          </cell>
          <cell r="Q8">
            <v>999</v>
          </cell>
          <cell r="R8">
            <v>2</v>
          </cell>
        </row>
        <row r="9">
          <cell r="A9">
            <v>3</v>
          </cell>
          <cell r="B9" t="str">
            <v>JAMES</v>
          </cell>
          <cell r="C9" t="str">
            <v>Kobe</v>
          </cell>
          <cell r="M9">
            <v>3</v>
          </cell>
          <cell r="Q9">
            <v>999</v>
          </cell>
          <cell r="R9">
            <v>3</v>
          </cell>
        </row>
        <row r="10">
          <cell r="A10">
            <v>4</v>
          </cell>
          <cell r="B10" t="str">
            <v>ESCALANTE</v>
          </cell>
          <cell r="C10" t="str">
            <v>Adam</v>
          </cell>
          <cell r="M10">
            <v>4</v>
          </cell>
          <cell r="Q10">
            <v>999</v>
          </cell>
          <cell r="R10">
            <v>4</v>
          </cell>
        </row>
        <row r="11">
          <cell r="A11">
            <v>5</v>
          </cell>
          <cell r="B11" t="str">
            <v>ANDREWS</v>
          </cell>
          <cell r="C11" t="str">
            <v>Che'</v>
          </cell>
          <cell r="M11">
            <v>999</v>
          </cell>
          <cell r="Q11">
            <v>999</v>
          </cell>
        </row>
        <row r="12">
          <cell r="A12">
            <v>6</v>
          </cell>
          <cell r="B12" t="str">
            <v>FURLONGE</v>
          </cell>
          <cell r="C12" t="str">
            <v>William</v>
          </cell>
          <cell r="M12">
            <v>999</v>
          </cell>
          <cell r="Q12">
            <v>999</v>
          </cell>
        </row>
        <row r="13">
          <cell r="A13">
            <v>7</v>
          </cell>
          <cell r="B13" t="str">
            <v>GARSEE</v>
          </cell>
          <cell r="C13" t="str">
            <v>Jameel</v>
          </cell>
          <cell r="M13">
            <v>999</v>
          </cell>
          <cell r="Q13">
            <v>999</v>
          </cell>
        </row>
        <row r="14">
          <cell r="A14">
            <v>8</v>
          </cell>
          <cell r="B14" t="str">
            <v>JAGMOHAN</v>
          </cell>
          <cell r="C14" t="str">
            <v>Josiah</v>
          </cell>
          <cell r="M14">
            <v>999</v>
          </cell>
          <cell r="Q14">
            <v>999</v>
          </cell>
        </row>
        <row r="15">
          <cell r="A15">
            <v>9</v>
          </cell>
          <cell r="B15" t="str">
            <v>JEARY</v>
          </cell>
          <cell r="C15" t="str">
            <v>Ethan</v>
          </cell>
          <cell r="M15">
            <v>999</v>
          </cell>
          <cell r="Q15">
            <v>999</v>
          </cell>
        </row>
        <row r="16">
          <cell r="A16">
            <v>10</v>
          </cell>
          <cell r="B16" t="str">
            <v>JOEFIELD</v>
          </cell>
          <cell r="C16" t="str">
            <v>Zarek</v>
          </cell>
          <cell r="M16">
            <v>999</v>
          </cell>
          <cell r="Q16">
            <v>999</v>
          </cell>
        </row>
        <row r="17">
          <cell r="A17">
            <v>11</v>
          </cell>
          <cell r="B17" t="str">
            <v>JOKHOO</v>
          </cell>
          <cell r="C17" t="str">
            <v>Triven</v>
          </cell>
          <cell r="M17">
            <v>999</v>
          </cell>
          <cell r="Q17">
            <v>999</v>
          </cell>
        </row>
        <row r="18">
          <cell r="A18">
            <v>12</v>
          </cell>
          <cell r="B18" t="str">
            <v>KHAN</v>
          </cell>
          <cell r="C18" t="str">
            <v>Javed</v>
          </cell>
          <cell r="M18">
            <v>999</v>
          </cell>
          <cell r="Q18">
            <v>999</v>
          </cell>
        </row>
        <row r="19">
          <cell r="A19">
            <v>13</v>
          </cell>
          <cell r="B19" t="str">
            <v>LEE YOUNG</v>
          </cell>
          <cell r="C19" t="str">
            <v>Kyle</v>
          </cell>
          <cell r="M19">
            <v>999</v>
          </cell>
          <cell r="Q19">
            <v>999</v>
          </cell>
        </row>
        <row r="20">
          <cell r="A20">
            <v>14</v>
          </cell>
          <cell r="B20" t="str">
            <v>MUKERJI</v>
          </cell>
          <cell r="C20" t="str">
            <v>Jordan</v>
          </cell>
          <cell r="M20">
            <v>999</v>
          </cell>
          <cell r="Q20">
            <v>999</v>
          </cell>
        </row>
        <row r="21">
          <cell r="A21">
            <v>15</v>
          </cell>
          <cell r="B21" t="str">
            <v>NIDHAN</v>
          </cell>
          <cell r="C21" t="str">
            <v>Christian</v>
          </cell>
          <cell r="M21">
            <v>999</v>
          </cell>
          <cell r="Q21">
            <v>999</v>
          </cell>
        </row>
        <row r="22">
          <cell r="A22">
            <v>16</v>
          </cell>
          <cell r="B22" t="str">
            <v>OLIVIER</v>
          </cell>
          <cell r="C22" t="str">
            <v>Derrel</v>
          </cell>
          <cell r="M22">
            <v>999</v>
          </cell>
          <cell r="Q22">
            <v>999</v>
          </cell>
        </row>
        <row r="23">
          <cell r="A23">
            <v>17</v>
          </cell>
          <cell r="B23" t="str">
            <v>THOMPSON</v>
          </cell>
          <cell r="C23" t="str">
            <v>Shonari</v>
          </cell>
          <cell r="M23">
            <v>999</v>
          </cell>
          <cell r="Q23">
            <v>999</v>
          </cell>
        </row>
        <row r="24">
          <cell r="A24">
            <v>18</v>
          </cell>
          <cell r="M24">
            <v>999</v>
          </cell>
          <cell r="Q24">
            <v>999</v>
          </cell>
        </row>
        <row r="25">
          <cell r="A25">
            <v>19</v>
          </cell>
          <cell r="M25">
            <v>999</v>
          </cell>
          <cell r="Q25">
            <v>999</v>
          </cell>
        </row>
        <row r="26">
          <cell r="A26">
            <v>20</v>
          </cell>
          <cell r="B26" t="str">
            <v>BYE</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ys'10 Novices RR G1 - G3"/>
      <sheetName val="Girls'10 Novices RR G1 - G2"/>
      <sheetName val="12 Novices RR G1 "/>
      <sheetName val="Boys'14 Novices RR G1"/>
      <sheetName val="Boys'10 RR G1 - G5"/>
      <sheetName val="Girls'10 RR G1 - G2"/>
      <sheetName val="Boys'12 RR G1 - G6"/>
      <sheetName val="Girls'12 RR G1 "/>
      <sheetName val="Boys'14 RR G1 - G6"/>
      <sheetName val="Girls'14 RR G1 - G3"/>
      <sheetName val="Girls 16 Si Main "/>
      <sheetName val="Boys 18 Si Main "/>
      <sheetName val="Girls'18 RR G1"/>
      <sheetName val="Boys 21 Si Main "/>
      <sheetName val="Boys'12 FP"/>
      <sheetName val="Boys'14 FP"/>
      <sheetName val="Girls'14 FP"/>
      <sheetName val="Boys'10 FP"/>
      <sheetName val="Girls"/>
      <sheetName val="Boys'10 Novices FP"/>
      <sheetName val="RBC Draws Sheets 2017"/>
    </sheetNames>
    <definedNames>
      <definedName name="Jun_Hide_CU"/>
      <definedName name="Jun_Show_CU"/>
    </definedNames>
    <sheetDataSet>
      <sheetData sheetId="0" refreshError="1"/>
      <sheetData sheetId="1" refreshError="1"/>
      <sheetData sheetId="2"/>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Boys 21 Plr List"/>
      <sheetName val="Girls 21 Plr List"/>
      <sheetName val="Boys Si Main Draw Prep"/>
      <sheetName val="Boys 21 Si Main "/>
      <sheetName val="Boys Si Main 24&amp;32"/>
      <sheetName val="Boys Si Main 48&amp;64"/>
      <sheetName val="Girls Si Main Draw Prep"/>
      <sheetName val="Girls21 Si Main "/>
      <sheetName val="Girls Si Main 24&amp;32"/>
      <sheetName val="Girls Si Main 48&amp;64"/>
      <sheetName val="Boys Do Sign-in sheet"/>
      <sheetName val="Girls' Do Sign-in sheet "/>
      <sheetName val="Boys Do Main Draw Prep"/>
      <sheetName val="Boys Do Main "/>
      <sheetName val="Boys Do Main 24&amp;32"/>
      <sheetName val="Boys Do Main 48&amp;64"/>
      <sheetName val="Girls Do Main Draw Prep"/>
      <sheetName val="Girls Do Main 16"/>
      <sheetName val="Girls Do Main 24&amp;32"/>
      <sheetName val="Girls Do Main 48&amp;64"/>
      <sheetName val="Plr List for OofP"/>
      <sheetName val="OofP 4 cts"/>
      <sheetName val="OofP Sat 7 cts"/>
      <sheetName val="OofP 7 Sat cts (2)"/>
      <sheetName val="OofP 7 Sun cts "/>
      <sheetName val="OofP 7 Sun cts (2)"/>
      <sheetName val="OofP 7 Mon cts  "/>
      <sheetName val="OofP 7 Mon cts (2)"/>
      <sheetName val="OofP 7 Tue cts "/>
      <sheetName val="OofP 7 Tue cts (2)"/>
      <sheetName val="OofP 7 Wed cts "/>
      <sheetName val="OofP 7 Wed cts (2)"/>
      <sheetName val="RofP list "/>
      <sheetName val="Practice Cts (6)"/>
      <sheetName val="Practice Cts"/>
      <sheetName val="Boys Do Alt List"/>
      <sheetName val="Girls Do Alt List"/>
      <sheetName val="CV's DR"/>
      <sheetName val="Offence Report"/>
      <sheetName val="Penalty card"/>
      <sheetName val="Medical Cert"/>
      <sheetName val="Unusual Ruling"/>
      <sheetName val="Country Codes"/>
      <sheetName val="Tourn Plan"/>
      <sheetName val="Officials (10 days)"/>
      <sheetName val="Officials(15 dys)"/>
    </sheetNames>
    <sheetDataSet>
      <sheetData sheetId="0"/>
      <sheetData sheetId="1">
        <row r="10">
          <cell r="A10" t="str">
            <v>16th - 21st December 2017</v>
          </cell>
          <cell r="E10" t="str">
            <v>Lamech Kevin Clarke</v>
          </cell>
        </row>
      </sheetData>
      <sheetData sheetId="2">
        <row r="21">
          <cell r="P21" t="str">
            <v>Umpire</v>
          </cell>
        </row>
        <row r="22">
          <cell r="P22" t="str">
            <v/>
          </cell>
        </row>
        <row r="23">
          <cell r="P23" t="str">
            <v/>
          </cell>
        </row>
        <row r="24">
          <cell r="P24" t="str">
            <v/>
          </cell>
        </row>
        <row r="25">
          <cell r="P25" t="str">
            <v/>
          </cell>
        </row>
        <row r="26">
          <cell r="P26" t="str">
            <v/>
          </cell>
        </row>
        <row r="27">
          <cell r="P27" t="str">
            <v/>
          </cell>
        </row>
        <row r="28">
          <cell r="P28" t="str">
            <v/>
          </cell>
        </row>
        <row r="29">
          <cell r="P29" t="str">
            <v/>
          </cell>
        </row>
        <row r="30">
          <cell r="P30" t="str">
            <v>None</v>
          </cell>
        </row>
      </sheetData>
      <sheetData sheetId="3"/>
      <sheetData sheetId="4"/>
      <sheetData sheetId="5"/>
      <sheetData sheetId="6"/>
      <sheetData sheetId="7"/>
      <sheetData sheetId="8"/>
      <sheetData sheetId="9"/>
      <sheetData sheetId="10">
        <row r="5">
          <cell r="R5">
            <v>2</v>
          </cell>
        </row>
        <row r="7">
          <cell r="A7">
            <v>1</v>
          </cell>
          <cell r="B7" t="str">
            <v>MOHAMMED</v>
          </cell>
          <cell r="C7" t="str">
            <v>Nabeel</v>
          </cell>
          <cell r="M7">
            <v>1</v>
          </cell>
          <cell r="Q7">
            <v>999</v>
          </cell>
          <cell r="R7">
            <v>1</v>
          </cell>
        </row>
        <row r="8">
          <cell r="A8">
            <v>2</v>
          </cell>
          <cell r="B8" t="str">
            <v>CARTER</v>
          </cell>
          <cell r="C8" t="str">
            <v>Aidan</v>
          </cell>
          <cell r="M8">
            <v>2</v>
          </cell>
          <cell r="Q8">
            <v>999</v>
          </cell>
          <cell r="R8">
            <v>2</v>
          </cell>
        </row>
        <row r="9">
          <cell r="A9">
            <v>3</v>
          </cell>
          <cell r="B9" t="str">
            <v>ABRAHAM</v>
          </cell>
          <cell r="C9" t="str">
            <v>Joshua</v>
          </cell>
          <cell r="M9">
            <v>999</v>
          </cell>
          <cell r="Q9">
            <v>999</v>
          </cell>
        </row>
        <row r="10">
          <cell r="A10">
            <v>4</v>
          </cell>
          <cell r="B10" t="str">
            <v>MOONASAR</v>
          </cell>
          <cell r="C10" t="str">
            <v>Keshan</v>
          </cell>
          <cell r="M10">
            <v>999</v>
          </cell>
          <cell r="Q10">
            <v>999</v>
          </cell>
        </row>
        <row r="11">
          <cell r="A11">
            <v>5</v>
          </cell>
          <cell r="B11" t="str">
            <v>RAMKISSOON</v>
          </cell>
          <cell r="C11" t="str">
            <v>Adam</v>
          </cell>
          <cell r="M11">
            <v>999</v>
          </cell>
          <cell r="Q11">
            <v>999</v>
          </cell>
        </row>
        <row r="12">
          <cell r="A12">
            <v>6</v>
          </cell>
          <cell r="B12" t="str">
            <v>ROBINSON</v>
          </cell>
          <cell r="C12" t="str">
            <v>Gianluc</v>
          </cell>
          <cell r="M12">
            <v>999</v>
          </cell>
          <cell r="Q12">
            <v>999</v>
          </cell>
        </row>
        <row r="13">
          <cell r="A13">
            <v>7</v>
          </cell>
          <cell r="M13">
            <v>999</v>
          </cell>
          <cell r="Q13">
            <v>999</v>
          </cell>
        </row>
        <row r="14">
          <cell r="A14">
            <v>8</v>
          </cell>
          <cell r="M14">
            <v>999</v>
          </cell>
          <cell r="Q14">
            <v>999</v>
          </cell>
        </row>
        <row r="15">
          <cell r="A15">
            <v>9</v>
          </cell>
          <cell r="M15">
            <v>999</v>
          </cell>
          <cell r="Q15">
            <v>999</v>
          </cell>
        </row>
        <row r="16">
          <cell r="A16">
            <v>10</v>
          </cell>
          <cell r="B16" t="str">
            <v>BYE</v>
          </cell>
          <cell r="M16">
            <v>999</v>
          </cell>
          <cell r="Q16">
            <v>999</v>
          </cell>
        </row>
        <row r="17">
          <cell r="A17">
            <v>11</v>
          </cell>
          <cell r="M17">
            <v>999</v>
          </cell>
          <cell r="Q17">
            <v>999</v>
          </cell>
        </row>
        <row r="18">
          <cell r="A18">
            <v>12</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Referee's Report"/>
      <sheetName val="Plr Notice"/>
      <sheetName val="Boys Plr List"/>
      <sheetName val="Girls Plr List"/>
      <sheetName val="Boys'16 RR G1 - G8"/>
      <sheetName val="Girls'16 RR G1 - G8"/>
      <sheetName val="Boys Si Main Draw Sign-in sheet"/>
      <sheetName val="Boys Si Main Draw Prep"/>
      <sheetName val="Boys 16 Si Main "/>
      <sheetName val="Boys Si Main 24&amp;32"/>
      <sheetName val="Girl Si Main Draw Sign-in sh"/>
      <sheetName val="Girls Si Main Draw Prep"/>
      <sheetName val="Girls 16 Si Main "/>
      <sheetName val="Girls Si Main 24&amp;32"/>
      <sheetName val="Boys Si Consol Sign-in sheet"/>
      <sheetName val="Boys 16 Si Con Prep"/>
      <sheetName val="Boys Si Consol 16"/>
      <sheetName val="Boys Si Consol "/>
      <sheetName val="Girls Si Consol Sign-in sh"/>
      <sheetName val="Girls 16 Si Consol Prep"/>
      <sheetName val="Girls 16 Si Consol"/>
      <sheetName val="Girls Si Consol 24"/>
      <sheetName val="Boys 14 Do Sign-in sheet"/>
      <sheetName val="Boys Do Main Draw Prep"/>
      <sheetName val="Boys 16 Do Main "/>
      <sheetName val="Girls 12 Do Sign-in sheet"/>
      <sheetName val="Girls Do Main Draw Prep"/>
      <sheetName val="Girls 16 Do Main "/>
      <sheetName val="Plr List for OofP"/>
      <sheetName val="OofP 4 cts"/>
      <sheetName val="OofP 8 cts"/>
      <sheetName val="Practice Cts"/>
      <sheetName val="Offence Report"/>
      <sheetName val="Penalty card"/>
      <sheetName val="Medical Cert"/>
      <sheetName val="Unusual Ruling"/>
      <sheetName val="Country Codes"/>
      <sheetName val="Draw Help Sheet"/>
    </sheetNames>
    <sheetDataSet>
      <sheetData sheetId="0"/>
      <sheetData sheetId="1">
        <row r="10">
          <cell r="A10" t="str">
            <v>16th - 21st December 2017</v>
          </cell>
          <cell r="C10" t="str">
            <v>Jean Merry</v>
          </cell>
          <cell r="E10" t="str">
            <v>Lamech Kevin Clarke</v>
          </cell>
        </row>
      </sheetData>
      <sheetData sheetId="2">
        <row r="21">
          <cell r="P21" t="str">
            <v>Umpire</v>
          </cell>
        </row>
        <row r="22">
          <cell r="P22" t="str">
            <v/>
          </cell>
        </row>
        <row r="23">
          <cell r="P23" t="str">
            <v/>
          </cell>
        </row>
        <row r="24">
          <cell r="P24" t="str">
            <v/>
          </cell>
        </row>
        <row r="25">
          <cell r="P25" t="str">
            <v/>
          </cell>
        </row>
        <row r="26">
          <cell r="P26" t="str">
            <v/>
          </cell>
        </row>
        <row r="27">
          <cell r="P27" t="str">
            <v/>
          </cell>
        </row>
        <row r="28">
          <cell r="P28" t="str">
            <v/>
          </cell>
        </row>
        <row r="29">
          <cell r="P29" t="str">
            <v/>
          </cell>
        </row>
        <row r="30">
          <cell r="P30" t="str">
            <v>None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ow r="5">
          <cell r="R5">
            <v>4</v>
          </cell>
        </row>
        <row r="7">
          <cell r="A7">
            <v>1</v>
          </cell>
          <cell r="B7" t="str">
            <v>LEE ASSANG</v>
          </cell>
          <cell r="C7" t="str">
            <v>Yin</v>
          </cell>
          <cell r="M7">
            <v>1</v>
          </cell>
          <cell r="Q7">
            <v>999</v>
          </cell>
          <cell r="R7">
            <v>1</v>
          </cell>
        </row>
        <row r="8">
          <cell r="A8">
            <v>2</v>
          </cell>
          <cell r="B8" t="str">
            <v>KOYLASS</v>
          </cell>
          <cell r="C8" t="str">
            <v>Victoria</v>
          </cell>
          <cell r="M8">
            <v>2</v>
          </cell>
          <cell r="Q8">
            <v>999</v>
          </cell>
          <cell r="R8">
            <v>2</v>
          </cell>
        </row>
        <row r="9">
          <cell r="A9">
            <v>3</v>
          </cell>
          <cell r="B9" t="str">
            <v>JONES</v>
          </cell>
          <cell r="C9" t="str">
            <v>Abigail</v>
          </cell>
          <cell r="M9">
            <v>3</v>
          </cell>
          <cell r="Q9">
            <v>999</v>
          </cell>
          <cell r="R9">
            <v>3</v>
          </cell>
        </row>
        <row r="10">
          <cell r="A10">
            <v>4</v>
          </cell>
          <cell r="B10" t="str">
            <v>TOM YEW</v>
          </cell>
          <cell r="C10" t="str">
            <v>Jade</v>
          </cell>
          <cell r="M10">
            <v>4</v>
          </cell>
          <cell r="Q10">
            <v>999</v>
          </cell>
          <cell r="R10">
            <v>4</v>
          </cell>
        </row>
        <row r="11">
          <cell r="A11">
            <v>5</v>
          </cell>
          <cell r="B11" t="str">
            <v>ABRAHAM</v>
          </cell>
          <cell r="C11" t="str">
            <v>Isabel</v>
          </cell>
          <cell r="M11">
            <v>999</v>
          </cell>
          <cell r="Q11">
            <v>999</v>
          </cell>
        </row>
        <row r="12">
          <cell r="A12">
            <v>6</v>
          </cell>
          <cell r="B12" t="str">
            <v>ALEXIS</v>
          </cell>
          <cell r="C12" t="str">
            <v>Aalisha</v>
          </cell>
          <cell r="M12">
            <v>999</v>
          </cell>
          <cell r="Q12">
            <v>999</v>
          </cell>
        </row>
        <row r="13">
          <cell r="A13">
            <v>7</v>
          </cell>
          <cell r="B13" t="str">
            <v>BLACKMAN</v>
          </cell>
          <cell r="C13" t="str">
            <v>Aralia</v>
          </cell>
          <cell r="M13">
            <v>999</v>
          </cell>
          <cell r="Q13">
            <v>999</v>
          </cell>
        </row>
        <row r="14">
          <cell r="A14">
            <v>8</v>
          </cell>
          <cell r="B14" t="str">
            <v>CUDJOE</v>
          </cell>
          <cell r="C14" t="str">
            <v>Kryshelle</v>
          </cell>
          <cell r="M14">
            <v>999</v>
          </cell>
          <cell r="Q14">
            <v>999</v>
          </cell>
        </row>
        <row r="15">
          <cell r="A15">
            <v>9</v>
          </cell>
          <cell r="B15" t="str">
            <v>FRANK</v>
          </cell>
          <cell r="C15" t="str">
            <v>Kaela</v>
          </cell>
          <cell r="M15">
            <v>999</v>
          </cell>
          <cell r="Q15">
            <v>999</v>
          </cell>
        </row>
        <row r="16">
          <cell r="A16">
            <v>10</v>
          </cell>
          <cell r="B16" t="str">
            <v>HOULLIER</v>
          </cell>
          <cell r="C16" t="str">
            <v>Rhyse</v>
          </cell>
          <cell r="M16">
            <v>999</v>
          </cell>
          <cell r="Q16">
            <v>999</v>
          </cell>
        </row>
        <row r="17">
          <cell r="A17">
            <v>11</v>
          </cell>
          <cell r="B17" t="str">
            <v>LAWRENCE</v>
          </cell>
          <cell r="C17" t="str">
            <v>Emily</v>
          </cell>
          <cell r="M17">
            <v>999</v>
          </cell>
          <cell r="Q17">
            <v>999</v>
          </cell>
        </row>
        <row r="18">
          <cell r="A18">
            <v>12</v>
          </cell>
          <cell r="B18" t="str">
            <v>LEE YOUNG</v>
          </cell>
          <cell r="C18" t="str">
            <v>Keesa</v>
          </cell>
          <cell r="M18">
            <v>999</v>
          </cell>
          <cell r="Q18">
            <v>999</v>
          </cell>
        </row>
        <row r="19">
          <cell r="A19">
            <v>13</v>
          </cell>
          <cell r="B19" t="str">
            <v>LEITCH</v>
          </cell>
          <cell r="C19" t="str">
            <v>Kelsey</v>
          </cell>
          <cell r="M19">
            <v>999</v>
          </cell>
          <cell r="Q19">
            <v>999</v>
          </cell>
        </row>
        <row r="20">
          <cell r="A20">
            <v>14</v>
          </cell>
          <cell r="B20" t="str">
            <v>ORR</v>
          </cell>
          <cell r="C20" t="str">
            <v>Daniella</v>
          </cell>
          <cell r="M20">
            <v>999</v>
          </cell>
          <cell r="Q20">
            <v>999</v>
          </cell>
        </row>
        <row r="21">
          <cell r="A21">
            <v>15</v>
          </cell>
          <cell r="B21" t="str">
            <v>SEALEY</v>
          </cell>
          <cell r="C21" t="str">
            <v>Janay</v>
          </cell>
          <cell r="M21">
            <v>999</v>
          </cell>
          <cell r="Q21">
            <v>999</v>
          </cell>
        </row>
        <row r="22">
          <cell r="A22">
            <v>16</v>
          </cell>
          <cell r="B22" t="str">
            <v>SIRJU</v>
          </cell>
          <cell r="C22" t="str">
            <v>Stephanie</v>
          </cell>
          <cell r="M22">
            <v>999</v>
          </cell>
          <cell r="Q22">
            <v>999</v>
          </cell>
        </row>
        <row r="23">
          <cell r="A23">
            <v>17</v>
          </cell>
          <cell r="B23" t="str">
            <v xml:space="preserve">WEEKS </v>
          </cell>
          <cell r="C23" t="str">
            <v>Chloe</v>
          </cell>
          <cell r="M23">
            <v>999</v>
          </cell>
          <cell r="Q23">
            <v>999</v>
          </cell>
        </row>
        <row r="24">
          <cell r="A24">
            <v>18</v>
          </cell>
          <cell r="M24">
            <v>999</v>
          </cell>
          <cell r="Q24">
            <v>999</v>
          </cell>
        </row>
        <row r="25">
          <cell r="A25">
            <v>19</v>
          </cell>
          <cell r="M25">
            <v>999</v>
          </cell>
          <cell r="Q25">
            <v>999</v>
          </cell>
        </row>
        <row r="26">
          <cell r="A26">
            <v>20</v>
          </cell>
          <cell r="B26" t="str">
            <v>BYE</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Referee's Report"/>
      <sheetName val="Plr Notice"/>
      <sheetName val="Boys Plr List"/>
      <sheetName val="Girls Plr List"/>
      <sheetName val="Boys'10 RR G1 - G8"/>
      <sheetName val="Girls'10 RR G1 - G8"/>
      <sheetName val="Boys Si Main Draw Sign-in sheet"/>
      <sheetName val="Boys Si Main Draw Prep"/>
      <sheetName val="Boys 10 Si Main "/>
      <sheetName val="Boys Si Main 24&amp;32"/>
      <sheetName val="Girl Si Main Draw Sign-in sh"/>
      <sheetName val="Girls Si Main Draw Prep"/>
      <sheetName val="Girls 10 Si Main "/>
      <sheetName val="Girls Si Main 24&amp;32"/>
      <sheetName val="Boys Si Consol Sign-in sheet"/>
      <sheetName val="Boys 10 Si Con Prep"/>
      <sheetName val="Boys Si Consol 16"/>
      <sheetName val="Boys Si Consol "/>
      <sheetName val="Girls Si Consol Sign-in sh"/>
      <sheetName val="Girls 10 Si Consol Prep"/>
      <sheetName val="Girls 10 Si Consol"/>
      <sheetName val="Girls Si Consol 24"/>
      <sheetName val="Boys 10 Do Sign-in sheet"/>
      <sheetName val="Boys Do Main Draw Prep"/>
      <sheetName val="Boys 10 Do Main "/>
      <sheetName val="Girls 10 Do Sign-in sheet"/>
      <sheetName val="Girls Do Main Draw Prep"/>
      <sheetName val="10 Novices Do Main "/>
      <sheetName val="Plr List for OofP"/>
      <sheetName val="OofP 4 cts"/>
      <sheetName val="OofP 8 cts"/>
      <sheetName val="Practice Cts"/>
      <sheetName val="Offence Report"/>
      <sheetName val="Penalty card"/>
      <sheetName val="Medical Cert"/>
      <sheetName val="Unusual Ruling"/>
      <sheetName val="Country Codes"/>
      <sheetName val="Draw Help Sheet"/>
      <sheetName val="Under Novices10"/>
    </sheetNames>
    <definedNames>
      <definedName name="Jun_Hide_CU"/>
      <definedName name="Jun_Show_CU"/>
    </definedNames>
    <sheetDataSet>
      <sheetData sheetId="0" refreshError="1"/>
      <sheetData sheetId="1">
        <row r="10">
          <cell r="A10" t="str">
            <v>16th - 21st December 2017</v>
          </cell>
          <cell r="C10" t="str">
            <v>Jean Merry</v>
          </cell>
          <cell r="E10" t="str">
            <v>Lamech Kevin Clarke</v>
          </cell>
        </row>
      </sheetData>
      <sheetData sheetId="2">
        <row r="21">
          <cell r="P21" t="str">
            <v>Umpire</v>
          </cell>
        </row>
        <row r="22">
          <cell r="P22" t="str">
            <v/>
          </cell>
        </row>
        <row r="23">
          <cell r="P23" t="str">
            <v/>
          </cell>
        </row>
        <row r="24">
          <cell r="P24" t="str">
            <v/>
          </cell>
        </row>
        <row r="25">
          <cell r="P25" t="str">
            <v/>
          </cell>
        </row>
        <row r="26">
          <cell r="P26" t="str">
            <v/>
          </cell>
        </row>
        <row r="27">
          <cell r="P27" t="str">
            <v/>
          </cell>
        </row>
        <row r="28">
          <cell r="P28" t="str">
            <v/>
          </cell>
        </row>
        <row r="29">
          <cell r="P29" t="str">
            <v/>
          </cell>
        </row>
        <row r="30">
          <cell r="P30" t="str">
            <v>None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5">
          <cell r="V5">
            <v>0</v>
          </cell>
        </row>
        <row r="7">
          <cell r="A7" t="str">
            <v>Line</v>
          </cell>
          <cell r="B7" t="str">
            <v>Family name</v>
          </cell>
          <cell r="C7" t="str">
            <v>First name</v>
          </cell>
          <cell r="D7" t="str">
            <v>Nat.</v>
          </cell>
          <cell r="E7" t="str">
            <v>ITF 18_x000D_Rank</v>
          </cell>
          <cell r="F7" t="str">
            <v>Si Main_x000D_DA, SE, 16E, Q, LL</v>
          </cell>
          <cell r="G7" t="str">
            <v>Family name</v>
          </cell>
          <cell r="H7" t="str">
            <v>First name</v>
          </cell>
          <cell r="I7" t="str">
            <v>Nat.</v>
          </cell>
          <cell r="L7" t="str">
            <v>Status_x000D_No</v>
          </cell>
          <cell r="M7" t="str">
            <v>ITF 18_x000D_Rank</v>
          </cell>
          <cell r="N7" t="str">
            <v>Si Main_x000D_DA, SE, 16E, Q, LL</v>
          </cell>
          <cell r="O7" t="str">
            <v>Seq_x000D_123</v>
          </cell>
          <cell r="P7" t="str">
            <v>Seq_x000D_abc</v>
          </cell>
          <cell r="Q7" t="str">
            <v>Acc_x000D_Pri-_x000D_ority</v>
          </cell>
          <cell r="R7" t="str">
            <v>Comb_x000D_Ranking</v>
          </cell>
          <cell r="S7" t="str">
            <v>Acc._x000D_Tie-_x000D_Break</v>
          </cell>
          <cell r="T7" t="str">
            <v>Do Acc_x000D_status_x000D_DA,WC_x000D_A</v>
          </cell>
          <cell r="U7" t="str">
            <v>Display_x000D_Rank_x000D_ITF18</v>
          </cell>
          <cell r="V7" t="str">
            <v>Seed Pos</v>
          </cell>
        </row>
        <row r="8">
          <cell r="A8">
            <v>1</v>
          </cell>
          <cell r="B8" t="str">
            <v>BRIGGS</v>
          </cell>
          <cell r="C8" t="str">
            <v>Adele</v>
          </cell>
          <cell r="G8" t="str">
            <v>MOHAMMED</v>
          </cell>
          <cell r="H8" t="str">
            <v>Rizwaan</v>
          </cell>
          <cell r="L8">
            <v>0</v>
          </cell>
          <cell r="O8">
            <v>0</v>
          </cell>
          <cell r="P8">
            <v>0</v>
          </cell>
          <cell r="Q8">
            <v>0</v>
          </cell>
          <cell r="R8">
            <v>0</v>
          </cell>
          <cell r="U8">
            <v>0</v>
          </cell>
        </row>
        <row r="9">
          <cell r="A9">
            <v>2</v>
          </cell>
          <cell r="B9" t="str">
            <v>ABRAHAM</v>
          </cell>
          <cell r="C9" t="str">
            <v>Sophie</v>
          </cell>
          <cell r="G9" t="str">
            <v>WALKER</v>
          </cell>
          <cell r="H9" t="str">
            <v>Shiloh</v>
          </cell>
          <cell r="L9">
            <v>0</v>
          </cell>
          <cell r="O9">
            <v>0</v>
          </cell>
          <cell r="P9">
            <v>0</v>
          </cell>
          <cell r="Q9">
            <v>0</v>
          </cell>
          <cell r="R9">
            <v>0</v>
          </cell>
          <cell r="U9">
            <v>0</v>
          </cell>
        </row>
        <row r="10">
          <cell r="A10">
            <v>3</v>
          </cell>
          <cell r="B10" t="str">
            <v>BROUGHTON</v>
          </cell>
          <cell r="C10" t="str">
            <v>Kate</v>
          </cell>
          <cell r="G10" t="str">
            <v>HENDERSON</v>
          </cell>
          <cell r="H10" t="str">
            <v>Olivia</v>
          </cell>
          <cell r="L10">
            <v>0</v>
          </cell>
          <cell r="O10">
            <v>0</v>
          </cell>
          <cell r="P10">
            <v>0</v>
          </cell>
          <cell r="Q10">
            <v>0</v>
          </cell>
          <cell r="R10">
            <v>0</v>
          </cell>
          <cell r="U10">
            <v>0</v>
          </cell>
        </row>
        <row r="11">
          <cell r="A11">
            <v>4</v>
          </cell>
          <cell r="B11" t="str">
            <v>KHAN</v>
          </cell>
          <cell r="C11" t="str">
            <v>LIVE</v>
          </cell>
          <cell r="G11" t="str">
            <v>DE FREITAS</v>
          </cell>
          <cell r="H11" t="str">
            <v>Finn</v>
          </cell>
          <cell r="L11">
            <v>0</v>
          </cell>
          <cell r="O11">
            <v>0</v>
          </cell>
          <cell r="P11">
            <v>0</v>
          </cell>
          <cell r="Q11">
            <v>0</v>
          </cell>
          <cell r="R11">
            <v>0</v>
          </cell>
          <cell r="U11">
            <v>0</v>
          </cell>
        </row>
        <row r="12">
          <cell r="A12">
            <v>5</v>
          </cell>
          <cell r="B12" t="str">
            <v>CHARLES</v>
          </cell>
          <cell r="C12" t="str">
            <v>Jovan</v>
          </cell>
          <cell r="G12" t="str">
            <v>PFISTER</v>
          </cell>
          <cell r="H12" t="str">
            <v>MATHIAS</v>
          </cell>
          <cell r="L12">
            <v>0</v>
          </cell>
          <cell r="O12">
            <v>0</v>
          </cell>
          <cell r="P12">
            <v>0</v>
          </cell>
          <cell r="Q12">
            <v>0</v>
          </cell>
          <cell r="R12">
            <v>0</v>
          </cell>
          <cell r="U12">
            <v>0</v>
          </cell>
        </row>
        <row r="13">
          <cell r="A13">
            <v>6</v>
          </cell>
          <cell r="B13" t="str">
            <v>PRINCE</v>
          </cell>
          <cell r="C13" t="str">
            <v>Malcolm</v>
          </cell>
          <cell r="G13" t="str">
            <v>SUBERO</v>
          </cell>
          <cell r="H13" t="str">
            <v>Aaron</v>
          </cell>
          <cell r="L13">
            <v>0</v>
          </cell>
          <cell r="O13">
            <v>0</v>
          </cell>
          <cell r="P13">
            <v>0</v>
          </cell>
          <cell r="Q13">
            <v>0</v>
          </cell>
          <cell r="R13">
            <v>0</v>
          </cell>
          <cell r="U13">
            <v>0</v>
          </cell>
        </row>
        <row r="14">
          <cell r="A14">
            <v>7</v>
          </cell>
          <cell r="B14" t="str">
            <v>SIEWRATTAN</v>
          </cell>
          <cell r="C14" t="str">
            <v>Arya</v>
          </cell>
          <cell r="G14" t="str">
            <v>SHAMSI</v>
          </cell>
          <cell r="H14" t="str">
            <v>Zhara</v>
          </cell>
          <cell r="L14">
            <v>0</v>
          </cell>
          <cell r="O14">
            <v>0</v>
          </cell>
          <cell r="P14">
            <v>0</v>
          </cell>
          <cell r="Q14">
            <v>0</v>
          </cell>
          <cell r="R14">
            <v>0</v>
          </cell>
          <cell r="U14">
            <v>0</v>
          </cell>
        </row>
        <row r="15">
          <cell r="A15">
            <v>8</v>
          </cell>
          <cell r="B15" t="str">
            <v>AUGUSTINE</v>
          </cell>
          <cell r="C15" t="str">
            <v>Ryan</v>
          </cell>
          <cell r="G15" t="str">
            <v>CARRINGTON</v>
          </cell>
          <cell r="H15" t="str">
            <v>Connor</v>
          </cell>
          <cell r="L15">
            <v>0</v>
          </cell>
          <cell r="O15">
            <v>0</v>
          </cell>
          <cell r="P15">
            <v>0</v>
          </cell>
          <cell r="Q15">
            <v>0</v>
          </cell>
          <cell r="R15">
            <v>0</v>
          </cell>
          <cell r="U15">
            <v>0</v>
          </cell>
        </row>
        <row r="16">
          <cell r="A16">
            <v>9</v>
          </cell>
          <cell r="L16">
            <v>0</v>
          </cell>
          <cell r="O16">
            <v>0</v>
          </cell>
          <cell r="P16">
            <v>0</v>
          </cell>
          <cell r="Q16">
            <v>0</v>
          </cell>
          <cell r="R16">
            <v>0</v>
          </cell>
          <cell r="U16">
            <v>0</v>
          </cell>
        </row>
        <row r="17">
          <cell r="A17">
            <v>10</v>
          </cell>
          <cell r="L17">
            <v>0</v>
          </cell>
          <cell r="O17">
            <v>0</v>
          </cell>
          <cell r="P17">
            <v>0</v>
          </cell>
          <cell r="Q17">
            <v>0</v>
          </cell>
          <cell r="R17">
            <v>0</v>
          </cell>
          <cell r="U17">
            <v>0</v>
          </cell>
        </row>
        <row r="18">
          <cell r="A18">
            <v>11</v>
          </cell>
          <cell r="L18">
            <v>0</v>
          </cell>
          <cell r="O18">
            <v>0</v>
          </cell>
          <cell r="P18">
            <v>0</v>
          </cell>
          <cell r="Q18">
            <v>0</v>
          </cell>
          <cell r="R18">
            <v>0</v>
          </cell>
          <cell r="U18">
            <v>0</v>
          </cell>
        </row>
        <row r="19">
          <cell r="A19">
            <v>12</v>
          </cell>
          <cell r="L19">
            <v>0</v>
          </cell>
          <cell r="O19">
            <v>0</v>
          </cell>
          <cell r="P19">
            <v>0</v>
          </cell>
          <cell r="Q19">
            <v>0</v>
          </cell>
          <cell r="R19">
            <v>0</v>
          </cell>
          <cell r="U19">
            <v>0</v>
          </cell>
        </row>
        <row r="20">
          <cell r="A20">
            <v>13</v>
          </cell>
          <cell r="L20">
            <v>0</v>
          </cell>
          <cell r="O20">
            <v>0</v>
          </cell>
          <cell r="P20">
            <v>0</v>
          </cell>
          <cell r="Q20">
            <v>0</v>
          </cell>
          <cell r="R20">
            <v>0</v>
          </cell>
          <cell r="U20">
            <v>0</v>
          </cell>
        </row>
        <row r="21">
          <cell r="A21">
            <v>14</v>
          </cell>
          <cell r="L21">
            <v>0</v>
          </cell>
          <cell r="O21">
            <v>0</v>
          </cell>
          <cell r="P21">
            <v>0</v>
          </cell>
          <cell r="Q21">
            <v>0</v>
          </cell>
          <cell r="R21">
            <v>0</v>
          </cell>
          <cell r="U21">
            <v>0</v>
          </cell>
        </row>
        <row r="22">
          <cell r="A22">
            <v>15</v>
          </cell>
          <cell r="L22">
            <v>0</v>
          </cell>
          <cell r="O22">
            <v>0</v>
          </cell>
          <cell r="P22">
            <v>0</v>
          </cell>
          <cell r="Q22">
            <v>0</v>
          </cell>
          <cell r="R22">
            <v>0</v>
          </cell>
          <cell r="U22">
            <v>0</v>
          </cell>
        </row>
        <row r="23">
          <cell r="A23">
            <v>16</v>
          </cell>
          <cell r="L23">
            <v>0</v>
          </cell>
          <cell r="O23">
            <v>0</v>
          </cell>
          <cell r="P23">
            <v>0</v>
          </cell>
          <cell r="Q23">
            <v>0</v>
          </cell>
          <cell r="R23">
            <v>0</v>
          </cell>
          <cell r="U23">
            <v>0</v>
          </cell>
        </row>
      </sheetData>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Boys 21 Plr List"/>
      <sheetName val="Girls 21 Plr List"/>
      <sheetName val="Boys Si Main Draw Prep"/>
      <sheetName val="Boys 21 Si Main "/>
      <sheetName val="Boys Si Main 24&amp;32"/>
      <sheetName val="Boys Si Main 48&amp;64"/>
      <sheetName val="Girls Si Main Draw Prep"/>
      <sheetName val="Girls21 Si Main "/>
      <sheetName val="Girls Si Main 24&amp;32"/>
      <sheetName val="Girls Si Main 48&amp;64"/>
      <sheetName val="Boys Do Sign-in sheet"/>
      <sheetName val="Girls' Do Sign-in sheet "/>
      <sheetName val="Boys Do Main Draw Prep"/>
      <sheetName val="Boys Do Main "/>
      <sheetName val="Boys Do Main 24&amp;32"/>
      <sheetName val="Boys Do Main 48&amp;64"/>
      <sheetName val="Girls Do Main Draw Prep"/>
      <sheetName val="Girls Do Main 16"/>
      <sheetName val="Girls Do Main 24&amp;32"/>
      <sheetName val="Girls Do Main 48&amp;64"/>
      <sheetName val="Plr List for OofP"/>
      <sheetName val="OofP 4 cts"/>
      <sheetName val="OofP Sat 7 cts"/>
      <sheetName val="OofP 7 Sat cts (2)"/>
      <sheetName val="OofP 7 Sun cts "/>
      <sheetName val="OofP 7 Sun cts (2)"/>
      <sheetName val="OofP 7 Mon cts  "/>
      <sheetName val="OofP 7 Mon cts (2)"/>
      <sheetName val="OofP 7 Tue cts "/>
      <sheetName val="OofP 7 Tue cts (2)"/>
      <sheetName val="OofP 7 Wed cts "/>
      <sheetName val="OofP 7 Wed cts (2)"/>
      <sheetName val="RofP list "/>
      <sheetName val="Practice Cts (6)"/>
      <sheetName val="Practice Cts"/>
      <sheetName val="Boys Do Alt List"/>
      <sheetName val="Girls Do Alt List"/>
      <sheetName val="CV's DR"/>
      <sheetName val="Offence Report"/>
      <sheetName val="Penalty card"/>
      <sheetName val="Medical Cert"/>
      <sheetName val="Unusual Ruling"/>
      <sheetName val="Country Codes"/>
      <sheetName val="Tourn Plan"/>
      <sheetName val="Officials (10 days)"/>
      <sheetName val="Officials(15 dys)"/>
      <sheetName val="Under 21"/>
    </sheetNames>
    <definedNames>
      <definedName name="Jun_Hide_CU"/>
      <definedName name="Jun_Show_CU"/>
    </definedNames>
    <sheetDataSet>
      <sheetData sheetId="0"/>
      <sheetData sheetId="1">
        <row r="10">
          <cell r="A10" t="str">
            <v>16th - 21st December 2017</v>
          </cell>
          <cell r="E10" t="str">
            <v>Lamech Kevin Clarke</v>
          </cell>
        </row>
      </sheetData>
      <sheetData sheetId="2">
        <row r="21">
          <cell r="P21" t="str">
            <v>Umpire</v>
          </cell>
        </row>
        <row r="22">
          <cell r="P22" t="str">
            <v/>
          </cell>
        </row>
        <row r="23">
          <cell r="P23" t="str">
            <v/>
          </cell>
        </row>
        <row r="24">
          <cell r="P24" t="str">
            <v/>
          </cell>
        </row>
        <row r="25">
          <cell r="P25" t="str">
            <v/>
          </cell>
        </row>
        <row r="26">
          <cell r="P26" t="str">
            <v/>
          </cell>
        </row>
        <row r="27">
          <cell r="P27" t="str">
            <v/>
          </cell>
        </row>
        <row r="28">
          <cell r="P28" t="str">
            <v/>
          </cell>
        </row>
        <row r="29">
          <cell r="P29" t="str">
            <v/>
          </cell>
        </row>
        <row r="30">
          <cell r="P30" t="str">
            <v>None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V5">
            <v>4</v>
          </cell>
        </row>
        <row r="7">
          <cell r="A7" t="str">
            <v>Line</v>
          </cell>
          <cell r="B7" t="str">
            <v>Family name</v>
          </cell>
          <cell r="C7" t="str">
            <v>First name</v>
          </cell>
          <cell r="D7" t="str">
            <v>Nat.</v>
          </cell>
          <cell r="E7" t="str">
            <v>ITF 18_x000D_Rank</v>
          </cell>
          <cell r="F7" t="str">
            <v>Si Main_x000D_DA, SE, 16E, Q, LL</v>
          </cell>
          <cell r="G7" t="str">
            <v>Family name</v>
          </cell>
          <cell r="H7" t="str">
            <v>First name</v>
          </cell>
          <cell r="I7" t="str">
            <v>Nat.</v>
          </cell>
          <cell r="L7" t="str">
            <v>Status_x000D_No</v>
          </cell>
          <cell r="M7" t="str">
            <v>ITF 18_x000D_Rank</v>
          </cell>
          <cell r="N7" t="str">
            <v>Si Main_x000D_DA, SE, 16E, Q</v>
          </cell>
          <cell r="O7" t="str">
            <v>Seq_x000D_123</v>
          </cell>
          <cell r="P7" t="str">
            <v>Seq_x000D_abc</v>
          </cell>
          <cell r="Q7" t="str">
            <v>Acc_x000D_Pri-_x000D_ority</v>
          </cell>
          <cell r="R7" t="str">
            <v>Comb_x000D_Ranking</v>
          </cell>
          <cell r="S7" t="str">
            <v>Acc._x000D_Tie-_x000D_Break</v>
          </cell>
          <cell r="T7" t="str">
            <v>Do Acc_x000D_status_x000D_DA,WC_x000D_A</v>
          </cell>
          <cell r="U7" t="str">
            <v>Display_x000D_Rank_x000D_ITF18</v>
          </cell>
          <cell r="V7" t="str">
            <v>Seed Pos</v>
          </cell>
        </row>
        <row r="8">
          <cell r="A8">
            <v>1</v>
          </cell>
          <cell r="B8" t="str">
            <v>ABRAHAM</v>
          </cell>
          <cell r="C8" t="str">
            <v>Joshua</v>
          </cell>
          <cell r="G8" t="str">
            <v>ABRAHAM</v>
          </cell>
          <cell r="H8" t="str">
            <v>Ty</v>
          </cell>
          <cell r="L8">
            <v>0</v>
          </cell>
          <cell r="O8">
            <v>0</v>
          </cell>
          <cell r="P8">
            <v>0</v>
          </cell>
          <cell r="Q8">
            <v>0</v>
          </cell>
          <cell r="R8">
            <v>0</v>
          </cell>
          <cell r="U8">
            <v>0</v>
          </cell>
          <cell r="V8">
            <v>1</v>
          </cell>
        </row>
        <row r="9">
          <cell r="A9">
            <v>2</v>
          </cell>
          <cell r="B9" t="str">
            <v>MOONASAR</v>
          </cell>
          <cell r="C9" t="str">
            <v>Keshan</v>
          </cell>
          <cell r="G9" t="str">
            <v>NKRUMAH</v>
          </cell>
          <cell r="H9" t="str">
            <v>Patrick</v>
          </cell>
          <cell r="L9">
            <v>0</v>
          </cell>
          <cell r="O9">
            <v>0</v>
          </cell>
          <cell r="P9">
            <v>0</v>
          </cell>
          <cell r="Q9">
            <v>0</v>
          </cell>
          <cell r="R9">
            <v>0</v>
          </cell>
          <cell r="U9">
            <v>0</v>
          </cell>
          <cell r="V9">
            <v>2</v>
          </cell>
        </row>
        <row r="10">
          <cell r="A10">
            <v>3</v>
          </cell>
          <cell r="B10" t="str">
            <v>ANDREWS</v>
          </cell>
          <cell r="C10" t="str">
            <v>Che</v>
          </cell>
          <cell r="G10" t="str">
            <v>MOHAMMED</v>
          </cell>
          <cell r="H10" t="str">
            <v>Nabeel</v>
          </cell>
          <cell r="L10">
            <v>0</v>
          </cell>
          <cell r="O10">
            <v>0</v>
          </cell>
          <cell r="P10">
            <v>0</v>
          </cell>
          <cell r="Q10">
            <v>0</v>
          </cell>
          <cell r="R10">
            <v>0</v>
          </cell>
          <cell r="U10">
            <v>0</v>
          </cell>
          <cell r="V10">
            <v>3</v>
          </cell>
        </row>
        <row r="11">
          <cell r="A11">
            <v>4</v>
          </cell>
          <cell r="B11" t="str">
            <v>ARONALD</v>
          </cell>
          <cell r="C11" t="str">
            <v>Jousha</v>
          </cell>
          <cell r="G11" t="str">
            <v>JAMES</v>
          </cell>
          <cell r="H11" t="str">
            <v>Kobe</v>
          </cell>
          <cell r="L11">
            <v>0</v>
          </cell>
          <cell r="O11">
            <v>0</v>
          </cell>
          <cell r="P11">
            <v>0</v>
          </cell>
          <cell r="Q11">
            <v>0</v>
          </cell>
          <cell r="R11">
            <v>0</v>
          </cell>
          <cell r="U11">
            <v>0</v>
          </cell>
          <cell r="V11">
            <v>4</v>
          </cell>
        </row>
        <row r="12">
          <cell r="A12">
            <v>5</v>
          </cell>
          <cell r="B12" t="str">
            <v>NWOKOLO</v>
          </cell>
          <cell r="C12" t="str">
            <v>Ebolum</v>
          </cell>
          <cell r="G12" t="str">
            <v>RODRIGUEZ</v>
          </cell>
          <cell r="H12" t="str">
            <v>David</v>
          </cell>
          <cell r="L12">
            <v>0</v>
          </cell>
          <cell r="O12">
            <v>0</v>
          </cell>
          <cell r="P12">
            <v>0</v>
          </cell>
          <cell r="Q12">
            <v>0</v>
          </cell>
          <cell r="R12">
            <v>0</v>
          </cell>
          <cell r="U12">
            <v>0</v>
          </cell>
        </row>
        <row r="13">
          <cell r="A13">
            <v>6</v>
          </cell>
          <cell r="B13" t="str">
            <v>ALEXIS</v>
          </cell>
          <cell r="C13" t="str">
            <v>Jaydon</v>
          </cell>
          <cell r="G13" t="str">
            <v>JEARY</v>
          </cell>
          <cell r="H13" t="str">
            <v>Ethan</v>
          </cell>
          <cell r="L13">
            <v>0</v>
          </cell>
          <cell r="O13">
            <v>0</v>
          </cell>
          <cell r="P13">
            <v>0</v>
          </cell>
          <cell r="Q13">
            <v>0</v>
          </cell>
          <cell r="R13">
            <v>0</v>
          </cell>
          <cell r="U13">
            <v>0</v>
          </cell>
        </row>
        <row r="14">
          <cell r="A14">
            <v>7</v>
          </cell>
          <cell r="B14" t="str">
            <v>GARSEE</v>
          </cell>
          <cell r="C14" t="str">
            <v>Jameel</v>
          </cell>
          <cell r="G14" t="str">
            <v>OLIVER</v>
          </cell>
          <cell r="H14" t="str">
            <v>Derrel</v>
          </cell>
          <cell r="L14">
            <v>0</v>
          </cell>
          <cell r="O14">
            <v>0</v>
          </cell>
          <cell r="P14">
            <v>0</v>
          </cell>
          <cell r="Q14">
            <v>0</v>
          </cell>
          <cell r="R14">
            <v>0</v>
          </cell>
          <cell r="U14">
            <v>0</v>
          </cell>
        </row>
        <row r="15">
          <cell r="A15">
            <v>8</v>
          </cell>
          <cell r="B15" t="str">
            <v>GREGOIRE</v>
          </cell>
          <cell r="C15" t="str">
            <v>Brandon</v>
          </cell>
          <cell r="G15" t="str">
            <v>THOMAS</v>
          </cell>
          <cell r="H15" t="str">
            <v>Ryan</v>
          </cell>
          <cell r="L15">
            <v>0</v>
          </cell>
          <cell r="O15">
            <v>0</v>
          </cell>
          <cell r="P15">
            <v>0</v>
          </cell>
          <cell r="Q15">
            <v>0</v>
          </cell>
          <cell r="R15">
            <v>0</v>
          </cell>
          <cell r="U15">
            <v>0</v>
          </cell>
        </row>
        <row r="16">
          <cell r="A16">
            <v>9</v>
          </cell>
          <cell r="B16" t="str">
            <v>DAVIS</v>
          </cell>
          <cell r="C16" t="str">
            <v>Tim</v>
          </cell>
          <cell r="G16" t="str">
            <v>DE FRIETAS</v>
          </cell>
          <cell r="H16" t="str">
            <v>Adam</v>
          </cell>
          <cell r="L16">
            <v>0</v>
          </cell>
          <cell r="O16">
            <v>0</v>
          </cell>
          <cell r="P16">
            <v>0</v>
          </cell>
          <cell r="Q16">
            <v>0</v>
          </cell>
          <cell r="R16">
            <v>0</v>
          </cell>
          <cell r="U16">
            <v>0</v>
          </cell>
        </row>
        <row r="17">
          <cell r="A17">
            <v>10</v>
          </cell>
          <cell r="B17" t="str">
            <v>RAMKISSOON</v>
          </cell>
          <cell r="C17" t="str">
            <v>Adam</v>
          </cell>
          <cell r="G17" t="str">
            <v>ROBINSON</v>
          </cell>
          <cell r="H17" t="str">
            <v>Gianluc</v>
          </cell>
          <cell r="L17">
            <v>0</v>
          </cell>
          <cell r="O17">
            <v>0</v>
          </cell>
          <cell r="P17">
            <v>0</v>
          </cell>
          <cell r="Q17">
            <v>0</v>
          </cell>
          <cell r="R17">
            <v>0</v>
          </cell>
          <cell r="U17">
            <v>0</v>
          </cell>
        </row>
        <row r="18">
          <cell r="A18">
            <v>11</v>
          </cell>
          <cell r="B18" t="str">
            <v>LEE YOUNG</v>
          </cell>
          <cell r="C18" t="str">
            <v>Kyle</v>
          </cell>
          <cell r="G18" t="str">
            <v>MURKJI</v>
          </cell>
          <cell r="H18" t="str">
            <v>Jordan</v>
          </cell>
          <cell r="L18">
            <v>0</v>
          </cell>
          <cell r="O18">
            <v>0</v>
          </cell>
          <cell r="P18">
            <v>0</v>
          </cell>
          <cell r="Q18">
            <v>0</v>
          </cell>
          <cell r="R18">
            <v>0</v>
          </cell>
          <cell r="U18">
            <v>0</v>
          </cell>
        </row>
        <row r="19">
          <cell r="A19">
            <v>12</v>
          </cell>
          <cell r="B19" t="str">
            <v>ANTOINE</v>
          </cell>
          <cell r="C19" t="str">
            <v>Magnus</v>
          </cell>
          <cell r="G19" t="str">
            <v>VALDEZ</v>
          </cell>
          <cell r="H19" t="str">
            <v>Nathan</v>
          </cell>
          <cell r="L19">
            <v>0</v>
          </cell>
          <cell r="O19">
            <v>0</v>
          </cell>
          <cell r="P19">
            <v>0</v>
          </cell>
          <cell r="Q19">
            <v>0</v>
          </cell>
          <cell r="R19">
            <v>0</v>
          </cell>
          <cell r="U19">
            <v>0</v>
          </cell>
        </row>
        <row r="20">
          <cell r="A20">
            <v>13</v>
          </cell>
          <cell r="L20">
            <v>0</v>
          </cell>
          <cell r="O20">
            <v>0</v>
          </cell>
          <cell r="P20">
            <v>0</v>
          </cell>
          <cell r="Q20">
            <v>0</v>
          </cell>
          <cell r="R20">
            <v>0</v>
          </cell>
          <cell r="U20">
            <v>0</v>
          </cell>
        </row>
        <row r="21">
          <cell r="A21">
            <v>14</v>
          </cell>
          <cell r="L21">
            <v>0</v>
          </cell>
          <cell r="O21">
            <v>0</v>
          </cell>
          <cell r="P21">
            <v>0</v>
          </cell>
          <cell r="Q21">
            <v>0</v>
          </cell>
          <cell r="R21">
            <v>0</v>
          </cell>
          <cell r="U21">
            <v>0</v>
          </cell>
        </row>
        <row r="22">
          <cell r="A22">
            <v>15</v>
          </cell>
          <cell r="L22">
            <v>0</v>
          </cell>
          <cell r="O22">
            <v>0</v>
          </cell>
          <cell r="P22">
            <v>0</v>
          </cell>
          <cell r="Q22">
            <v>0</v>
          </cell>
          <cell r="R22">
            <v>0</v>
          </cell>
          <cell r="U22">
            <v>0</v>
          </cell>
        </row>
        <row r="23">
          <cell r="A23">
            <v>16</v>
          </cell>
          <cell r="B23" t="str">
            <v>BYE</v>
          </cell>
          <cell r="G23" t="str">
            <v>BYE</v>
          </cell>
          <cell r="L23">
            <v>0</v>
          </cell>
          <cell r="O23">
            <v>0</v>
          </cell>
          <cell r="P23">
            <v>0</v>
          </cell>
          <cell r="Q23">
            <v>0</v>
          </cell>
          <cell r="R23">
            <v>0</v>
          </cell>
          <cell r="U23">
            <v>0</v>
          </cell>
        </row>
      </sheetData>
      <sheetData sheetId="21"/>
      <sheetData sheetId="22"/>
      <sheetData sheetId="23"/>
      <sheetData sheetId="24">
        <row r="5">
          <cell r="V5">
            <v>4</v>
          </cell>
        </row>
        <row r="7">
          <cell r="A7" t="str">
            <v>Line</v>
          </cell>
          <cell r="B7" t="str">
            <v>Family name</v>
          </cell>
          <cell r="C7" t="str">
            <v>First name</v>
          </cell>
          <cell r="D7" t="str">
            <v>Nat.</v>
          </cell>
          <cell r="E7" t="str">
            <v>ITF 18_x000D_Rank</v>
          </cell>
          <cell r="F7" t="str">
            <v>Si Main_x000D_DA, SE, 16E, Q, LL</v>
          </cell>
          <cell r="G7" t="str">
            <v>Family name</v>
          </cell>
          <cell r="H7" t="str">
            <v>First name</v>
          </cell>
          <cell r="I7" t="str">
            <v>Nat.</v>
          </cell>
          <cell r="L7" t="str">
            <v>Status_x000D_No</v>
          </cell>
          <cell r="M7" t="str">
            <v>ITF 18_x000D_Rank</v>
          </cell>
          <cell r="N7" t="str">
            <v>Si Main_x000D_DA, SE, 16E, Q, LL</v>
          </cell>
          <cell r="O7" t="str">
            <v>Seq_x000D_123</v>
          </cell>
          <cell r="P7" t="str">
            <v>Seq_x000D_abc</v>
          </cell>
          <cell r="Q7" t="str">
            <v>Acc_x000D_Pri-_x000D_ority</v>
          </cell>
          <cell r="R7" t="str">
            <v>Comb_x000D_Ranking</v>
          </cell>
          <cell r="S7" t="str">
            <v>Acc._x000D_Tie-_x000D_Break</v>
          </cell>
          <cell r="T7" t="str">
            <v>Do Acc_x000D_status_x000D_DA,WC_x000D_A</v>
          </cell>
          <cell r="U7" t="str">
            <v>Display_x000D_Rank_x000D_ITF18</v>
          </cell>
          <cell r="V7" t="str">
            <v>Seed Pos</v>
          </cell>
        </row>
        <row r="8">
          <cell r="A8">
            <v>1</v>
          </cell>
          <cell r="B8" t="str">
            <v>KING</v>
          </cell>
          <cell r="C8" t="str">
            <v>Anya</v>
          </cell>
          <cell r="G8" t="str">
            <v>NWOKOLO</v>
          </cell>
          <cell r="H8" t="str">
            <v>Osenyonye</v>
          </cell>
          <cell r="L8">
            <v>0</v>
          </cell>
          <cell r="O8">
            <v>0</v>
          </cell>
          <cell r="P8">
            <v>0</v>
          </cell>
          <cell r="Q8">
            <v>0</v>
          </cell>
          <cell r="R8">
            <v>0</v>
          </cell>
          <cell r="U8">
            <v>0</v>
          </cell>
          <cell r="V8">
            <v>1</v>
          </cell>
        </row>
        <row r="9">
          <cell r="A9">
            <v>2</v>
          </cell>
          <cell r="B9" t="str">
            <v>DAVIS</v>
          </cell>
          <cell r="C9" t="str">
            <v>Emma</v>
          </cell>
          <cell r="G9" t="str">
            <v>KOYLASS</v>
          </cell>
          <cell r="H9" t="str">
            <v>Victoria</v>
          </cell>
          <cell r="L9">
            <v>0</v>
          </cell>
          <cell r="O9">
            <v>0</v>
          </cell>
          <cell r="P9">
            <v>0</v>
          </cell>
          <cell r="Q9">
            <v>0</v>
          </cell>
          <cell r="R9">
            <v>0</v>
          </cell>
          <cell r="U9">
            <v>0</v>
          </cell>
          <cell r="V9">
            <v>2</v>
          </cell>
        </row>
        <row r="10">
          <cell r="A10">
            <v>3</v>
          </cell>
          <cell r="B10" t="str">
            <v>TOM YEW</v>
          </cell>
          <cell r="C10" t="str">
            <v>Jade</v>
          </cell>
          <cell r="G10" t="str">
            <v>JONES</v>
          </cell>
          <cell r="H10" t="str">
            <v>Abigail</v>
          </cell>
          <cell r="L10">
            <v>0</v>
          </cell>
          <cell r="O10">
            <v>0</v>
          </cell>
          <cell r="P10">
            <v>0</v>
          </cell>
          <cell r="Q10">
            <v>0</v>
          </cell>
          <cell r="R10">
            <v>0</v>
          </cell>
          <cell r="U10">
            <v>0</v>
          </cell>
          <cell r="V10">
            <v>3</v>
          </cell>
        </row>
        <row r="11">
          <cell r="A11">
            <v>4</v>
          </cell>
          <cell r="B11" t="str">
            <v>ABRAHAM</v>
          </cell>
          <cell r="C11" t="str">
            <v>Isabel</v>
          </cell>
          <cell r="G11" t="str">
            <v>LEE YOUNG</v>
          </cell>
          <cell r="H11" t="str">
            <v>Keesa</v>
          </cell>
          <cell r="L11">
            <v>0</v>
          </cell>
          <cell r="O11">
            <v>0</v>
          </cell>
          <cell r="P11">
            <v>0</v>
          </cell>
          <cell r="Q11">
            <v>0</v>
          </cell>
          <cell r="R11">
            <v>0</v>
          </cell>
          <cell r="U11">
            <v>0</v>
          </cell>
          <cell r="V11">
            <v>4</v>
          </cell>
        </row>
        <row r="12">
          <cell r="A12">
            <v>5</v>
          </cell>
          <cell r="B12" t="str">
            <v>LEITCH</v>
          </cell>
          <cell r="C12" t="str">
            <v>Kelsey</v>
          </cell>
          <cell r="G12" t="str">
            <v>SABGA</v>
          </cell>
          <cell r="H12" t="str">
            <v>Kimberly</v>
          </cell>
          <cell r="L12">
            <v>0</v>
          </cell>
          <cell r="O12">
            <v>0</v>
          </cell>
          <cell r="P12">
            <v>0</v>
          </cell>
          <cell r="Q12">
            <v>0</v>
          </cell>
          <cell r="R12">
            <v>0</v>
          </cell>
          <cell r="U12">
            <v>0</v>
          </cell>
        </row>
        <row r="13">
          <cell r="A13">
            <v>6</v>
          </cell>
          <cell r="B13" t="str">
            <v>FRANK</v>
          </cell>
          <cell r="C13" t="str">
            <v>Kaela</v>
          </cell>
          <cell r="G13" t="str">
            <v>LAWRENCE</v>
          </cell>
          <cell r="H13" t="str">
            <v>Emily</v>
          </cell>
          <cell r="L13">
            <v>0</v>
          </cell>
          <cell r="O13">
            <v>0</v>
          </cell>
          <cell r="P13">
            <v>0</v>
          </cell>
          <cell r="Q13">
            <v>0</v>
          </cell>
          <cell r="R13">
            <v>0</v>
          </cell>
          <cell r="U13">
            <v>0</v>
          </cell>
        </row>
        <row r="14">
          <cell r="A14">
            <v>7</v>
          </cell>
          <cell r="B14" t="str">
            <v>LEE ASSANG</v>
          </cell>
          <cell r="C14" t="str">
            <v>Yin</v>
          </cell>
          <cell r="G14" t="str">
            <v>MUKERJI</v>
          </cell>
          <cell r="H14" t="str">
            <v>Chelsea</v>
          </cell>
          <cell r="L14">
            <v>0</v>
          </cell>
          <cell r="O14">
            <v>0</v>
          </cell>
          <cell r="P14">
            <v>0</v>
          </cell>
          <cell r="Q14">
            <v>0</v>
          </cell>
          <cell r="R14">
            <v>0</v>
          </cell>
          <cell r="U14">
            <v>0</v>
          </cell>
        </row>
        <row r="15">
          <cell r="A15">
            <v>8</v>
          </cell>
          <cell r="B15" t="str">
            <v>CUDJOE</v>
          </cell>
          <cell r="C15" t="str">
            <v>Kryshelle</v>
          </cell>
          <cell r="G15" t="str">
            <v>ORR</v>
          </cell>
          <cell r="H15" t="str">
            <v>Daniella</v>
          </cell>
          <cell r="L15">
            <v>0</v>
          </cell>
          <cell r="O15">
            <v>0</v>
          </cell>
          <cell r="P15">
            <v>0</v>
          </cell>
          <cell r="Q15">
            <v>0</v>
          </cell>
          <cell r="R15">
            <v>0</v>
          </cell>
          <cell r="U15">
            <v>0</v>
          </cell>
        </row>
        <row r="16">
          <cell r="A16">
            <v>9</v>
          </cell>
          <cell r="B16" t="str">
            <v>FITZWILLIAMS</v>
          </cell>
          <cell r="C16" t="str">
            <v>Selina</v>
          </cell>
          <cell r="G16" t="str">
            <v>BLACKMAN</v>
          </cell>
          <cell r="H16" t="str">
            <v>Aralia</v>
          </cell>
          <cell r="L16">
            <v>0</v>
          </cell>
          <cell r="O16">
            <v>0</v>
          </cell>
          <cell r="P16">
            <v>0</v>
          </cell>
          <cell r="Q16">
            <v>0</v>
          </cell>
          <cell r="R16">
            <v>0</v>
          </cell>
          <cell r="U16">
            <v>0</v>
          </cell>
        </row>
        <row r="17">
          <cell r="A17">
            <v>10</v>
          </cell>
          <cell r="B17" t="str">
            <v>ALEXIS</v>
          </cell>
          <cell r="C17" t="str">
            <v>Aalisha</v>
          </cell>
          <cell r="G17" t="str">
            <v>WEEKES</v>
          </cell>
          <cell r="H17" t="str">
            <v>Chloe</v>
          </cell>
          <cell r="L17">
            <v>0</v>
          </cell>
          <cell r="O17">
            <v>0</v>
          </cell>
          <cell r="P17">
            <v>0</v>
          </cell>
          <cell r="Q17">
            <v>0</v>
          </cell>
          <cell r="R17">
            <v>0</v>
          </cell>
          <cell r="U17">
            <v>0</v>
          </cell>
        </row>
        <row r="18">
          <cell r="A18">
            <v>11</v>
          </cell>
          <cell r="B18" t="str">
            <v>PASCAL</v>
          </cell>
          <cell r="C18" t="str">
            <v>Alysa</v>
          </cell>
          <cell r="G18" t="str">
            <v>ROBERTS</v>
          </cell>
          <cell r="H18" t="str">
            <v>Kadiya</v>
          </cell>
          <cell r="L18">
            <v>0</v>
          </cell>
          <cell r="O18">
            <v>0</v>
          </cell>
          <cell r="P18">
            <v>0</v>
          </cell>
          <cell r="Q18">
            <v>0</v>
          </cell>
          <cell r="R18">
            <v>0</v>
          </cell>
          <cell r="U18">
            <v>0</v>
          </cell>
        </row>
        <row r="19">
          <cell r="A19">
            <v>12</v>
          </cell>
          <cell r="B19" t="str">
            <v>FITZWILLIAMS</v>
          </cell>
          <cell r="C19" t="str">
            <v>Shauna</v>
          </cell>
          <cell r="G19" t="str">
            <v>HOULIER</v>
          </cell>
          <cell r="H19" t="str">
            <v>Rhyse</v>
          </cell>
          <cell r="L19">
            <v>0</v>
          </cell>
          <cell r="O19">
            <v>0</v>
          </cell>
          <cell r="P19">
            <v>0</v>
          </cell>
          <cell r="Q19">
            <v>0</v>
          </cell>
          <cell r="R19">
            <v>0</v>
          </cell>
          <cell r="U19">
            <v>0</v>
          </cell>
        </row>
        <row r="20">
          <cell r="A20">
            <v>13</v>
          </cell>
          <cell r="L20">
            <v>0</v>
          </cell>
          <cell r="O20">
            <v>0</v>
          </cell>
          <cell r="P20">
            <v>0</v>
          </cell>
          <cell r="Q20">
            <v>0</v>
          </cell>
          <cell r="R20">
            <v>0</v>
          </cell>
          <cell r="U20">
            <v>0</v>
          </cell>
        </row>
        <row r="21">
          <cell r="A21">
            <v>14</v>
          </cell>
          <cell r="L21">
            <v>0</v>
          </cell>
          <cell r="O21">
            <v>0</v>
          </cell>
          <cell r="P21">
            <v>0</v>
          </cell>
          <cell r="Q21">
            <v>0</v>
          </cell>
          <cell r="R21">
            <v>0</v>
          </cell>
          <cell r="U21">
            <v>0</v>
          </cell>
        </row>
        <row r="22">
          <cell r="A22">
            <v>15</v>
          </cell>
          <cell r="L22">
            <v>0</v>
          </cell>
          <cell r="O22">
            <v>0</v>
          </cell>
          <cell r="P22">
            <v>0</v>
          </cell>
          <cell r="Q22">
            <v>0</v>
          </cell>
          <cell r="R22">
            <v>0</v>
          </cell>
          <cell r="U22">
            <v>0</v>
          </cell>
        </row>
        <row r="23">
          <cell r="A23">
            <v>16</v>
          </cell>
          <cell r="B23" t="str">
            <v>BYE</v>
          </cell>
          <cell r="G23" t="str">
            <v>BYE</v>
          </cell>
          <cell r="L23">
            <v>0</v>
          </cell>
          <cell r="O23">
            <v>0</v>
          </cell>
          <cell r="P23">
            <v>0</v>
          </cell>
          <cell r="Q23">
            <v>0</v>
          </cell>
          <cell r="R23">
            <v>0</v>
          </cell>
          <cell r="U23">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1.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6.xml"/><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4.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5.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6.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7.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8.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9.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20.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21.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8.xm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5.bin"/><Relationship Id="rId6" Type="http://schemas.openxmlformats.org/officeDocument/2006/relationships/ctrlProp" Target="../ctrlProps/ctrlProp9.xml"/><Relationship Id="rId5" Type="http://schemas.openxmlformats.org/officeDocument/2006/relationships/ctrlProp" Target="../ctrlProps/ctrlProp10.xml"/><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9.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sheetPr enableFormatConditionsCalculation="0">
    <tabColor rgb="FF0070C0"/>
  </sheetPr>
  <dimension ref="A1:CI13"/>
  <sheetViews>
    <sheetView zoomScale="40" zoomScaleNormal="40" zoomScaleSheetLayoutView="25" zoomScalePageLayoutView="40" workbookViewId="0">
      <selection activeCell="CP12" sqref="CP12"/>
    </sheetView>
  </sheetViews>
  <sheetFormatPr defaultColWidth="11.42578125" defaultRowHeight="12.75"/>
  <cols>
    <col min="1" max="1" width="7" customWidth="1"/>
    <col min="2" max="2" width="7.140625" customWidth="1"/>
    <col min="3" max="3" width="43" customWidth="1"/>
    <col min="4" max="4" width="31" customWidth="1"/>
    <col min="5" max="44" width="4.7109375" customWidth="1"/>
    <col min="45" max="45" width="0.42578125" hidden="1" customWidth="1"/>
    <col min="46" max="75" width="2.7109375" hidden="1" customWidth="1"/>
    <col min="76" max="76" width="5.42578125" hidden="1" customWidth="1"/>
    <col min="77" max="79" width="5.7109375" customWidth="1"/>
    <col min="80" max="80" width="12.140625" customWidth="1"/>
    <col min="81" max="82" width="5.7109375" customWidth="1"/>
    <col min="83" max="83" width="12.140625" customWidth="1"/>
    <col min="84" max="84" width="7.42578125" customWidth="1"/>
    <col min="85" max="85" width="8.7109375" customWidth="1"/>
    <col min="86" max="87" width="12.140625" customWidth="1"/>
  </cols>
  <sheetData>
    <row r="1" spans="1:87">
      <c r="H1" s="325"/>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row>
    <row r="2" spans="1:87">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row>
    <row r="3" spans="1:87" ht="12" customHeight="1">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row>
    <row r="4" spans="1:87" ht="2.25" customHeight="1">
      <c r="E4" s="217"/>
      <c r="F4" s="217"/>
      <c r="G4" s="218"/>
      <c r="H4" s="218"/>
      <c r="I4" s="218"/>
      <c r="J4" s="218"/>
      <c r="K4" s="218"/>
      <c r="L4" s="218"/>
      <c r="M4" s="218"/>
      <c r="N4" s="218"/>
      <c r="O4" s="217"/>
      <c r="P4" s="217"/>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7" t="s">
        <v>79</v>
      </c>
      <c r="BF4" s="217" t="s">
        <v>80</v>
      </c>
      <c r="BG4" s="218" t="s">
        <v>81</v>
      </c>
      <c r="BH4" s="218" t="s">
        <v>82</v>
      </c>
      <c r="BI4" s="218" t="s">
        <v>83</v>
      </c>
      <c r="BJ4" s="218" t="s">
        <v>84</v>
      </c>
      <c r="BK4" s="218" t="s">
        <v>83</v>
      </c>
      <c r="BL4" s="218" t="s">
        <v>84</v>
      </c>
      <c r="BM4" s="218" t="s">
        <v>83</v>
      </c>
      <c r="BN4" s="218" t="s">
        <v>84</v>
      </c>
      <c r="BO4" s="217" t="s">
        <v>79</v>
      </c>
      <c r="BP4" s="217" t="s">
        <v>80</v>
      </c>
      <c r="BQ4" s="218" t="s">
        <v>81</v>
      </c>
      <c r="BR4" s="218" t="s">
        <v>82</v>
      </c>
      <c r="BS4" s="218" t="s">
        <v>83</v>
      </c>
      <c r="BT4" s="218" t="s">
        <v>84</v>
      </c>
      <c r="BU4" s="218" t="s">
        <v>83</v>
      </c>
      <c r="BV4" s="218" t="s">
        <v>84</v>
      </c>
      <c r="BW4" s="218" t="s">
        <v>83</v>
      </c>
      <c r="BX4" s="218" t="s">
        <v>84</v>
      </c>
    </row>
    <row r="5" spans="1:87" ht="132" customHeight="1">
      <c r="C5" s="219"/>
      <c r="D5" s="219"/>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CE5" s="280" t="s">
        <v>125</v>
      </c>
    </row>
    <row r="6" spans="1:87" ht="45">
      <c r="C6" s="219"/>
      <c r="D6" s="219" t="s">
        <v>126</v>
      </c>
      <c r="E6" s="219"/>
      <c r="F6" s="219"/>
      <c r="G6" s="219"/>
      <c r="H6" s="219"/>
      <c r="I6" s="219"/>
      <c r="J6" s="219"/>
      <c r="K6" s="219"/>
      <c r="L6" s="219"/>
      <c r="M6" s="219"/>
      <c r="N6" s="219"/>
      <c r="O6" s="219"/>
      <c r="P6" s="219"/>
      <c r="Q6" s="216" t="s">
        <v>158</v>
      </c>
      <c r="R6" s="219"/>
      <c r="S6" s="219"/>
      <c r="T6" s="219"/>
      <c r="U6" s="219"/>
      <c r="V6" s="219"/>
      <c r="W6" s="219"/>
      <c r="X6" s="219"/>
      <c r="CC6" s="328" t="s">
        <v>87</v>
      </c>
      <c r="CD6" s="328"/>
      <c r="CE6" s="328"/>
      <c r="CF6" s="328"/>
      <c r="CG6" s="328"/>
      <c r="CH6" s="328"/>
    </row>
    <row r="7" spans="1:87" ht="30">
      <c r="A7" s="222"/>
      <c r="B7" s="219" t="s">
        <v>128</v>
      </c>
      <c r="C7" s="223"/>
      <c r="D7" s="223"/>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5"/>
      <c r="CC7" s="222"/>
      <c r="CD7" s="222"/>
      <c r="CE7" s="225"/>
      <c r="CF7" s="222"/>
      <c r="CG7" s="222"/>
      <c r="CH7" s="225"/>
      <c r="CI7" s="225"/>
    </row>
    <row r="8" spans="1:87" ht="13.5" thickBot="1">
      <c r="A8" s="222"/>
      <c r="B8" s="222"/>
      <c r="C8" s="223"/>
      <c r="D8" s="223"/>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5"/>
      <c r="CC8" s="222"/>
      <c r="CD8" s="222"/>
      <c r="CE8" s="225"/>
      <c r="CF8" s="222"/>
      <c r="CG8" s="222"/>
      <c r="CH8" s="225"/>
      <c r="CI8" s="225"/>
    </row>
    <row r="9" spans="1:87" ht="116.1" customHeight="1" thickBot="1">
      <c r="A9" s="225"/>
      <c r="B9" s="233"/>
      <c r="C9" s="235" t="s">
        <v>89</v>
      </c>
      <c r="D9" s="235"/>
      <c r="E9" s="236" t="s">
        <v>90</v>
      </c>
      <c r="F9" s="236" t="s">
        <v>91</v>
      </c>
      <c r="G9" s="236" t="s">
        <v>92</v>
      </c>
      <c r="H9" s="236" t="s">
        <v>93</v>
      </c>
      <c r="I9" s="237" t="s">
        <v>94</v>
      </c>
      <c r="J9" s="238"/>
      <c r="K9" s="238"/>
      <c r="L9" s="238"/>
      <c r="M9" s="238"/>
      <c r="N9" s="239"/>
      <c r="O9" s="236" t="s">
        <v>90</v>
      </c>
      <c r="P9" s="236" t="s">
        <v>91</v>
      </c>
      <c r="Q9" s="236" t="s">
        <v>92</v>
      </c>
      <c r="R9" s="236" t="s">
        <v>93</v>
      </c>
      <c r="S9" s="237" t="s">
        <v>94</v>
      </c>
      <c r="T9" s="238"/>
      <c r="U9" s="238"/>
      <c r="V9" s="238"/>
      <c r="W9" s="238"/>
      <c r="X9" s="238"/>
      <c r="Y9" s="240" t="s">
        <v>90</v>
      </c>
      <c r="Z9" s="236" t="s">
        <v>91</v>
      </c>
      <c r="AA9" s="236" t="s">
        <v>92</v>
      </c>
      <c r="AB9" s="236" t="s">
        <v>93</v>
      </c>
      <c r="AC9" s="237" t="s">
        <v>94</v>
      </c>
      <c r="AD9" s="238"/>
      <c r="AE9" s="238"/>
      <c r="AF9" s="238"/>
      <c r="AG9" s="238"/>
      <c r="AH9" s="239"/>
      <c r="AI9" s="236" t="s">
        <v>90</v>
      </c>
      <c r="AJ9" s="236" t="s">
        <v>91</v>
      </c>
      <c r="AK9" s="236" t="s">
        <v>92</v>
      </c>
      <c r="AL9" s="236" t="s">
        <v>93</v>
      </c>
      <c r="AM9" s="237" t="s">
        <v>94</v>
      </c>
      <c r="AN9" s="238"/>
      <c r="AO9" s="238"/>
      <c r="AP9" s="238"/>
      <c r="AQ9" s="238"/>
      <c r="AR9" s="239"/>
      <c r="AS9" s="238"/>
      <c r="AT9" s="239"/>
      <c r="AU9" s="238"/>
      <c r="AV9" s="238"/>
      <c r="AW9" s="238"/>
      <c r="AX9" s="238"/>
      <c r="AY9" s="238"/>
      <c r="AZ9" s="238"/>
      <c r="BA9" s="238"/>
      <c r="BB9" s="238"/>
      <c r="BC9" s="238"/>
      <c r="BD9" s="238"/>
      <c r="BE9" s="241"/>
      <c r="BF9" s="238"/>
      <c r="BG9" s="238"/>
      <c r="BH9" s="238"/>
      <c r="BI9" s="238"/>
      <c r="BJ9" s="238"/>
      <c r="BK9" s="238"/>
      <c r="BL9" s="238"/>
      <c r="BM9" s="238"/>
      <c r="BN9" s="239"/>
      <c r="BO9" s="241"/>
      <c r="BP9" s="238"/>
      <c r="BQ9" s="238"/>
      <c r="BR9" s="238"/>
      <c r="BS9" s="238"/>
      <c r="BT9" s="238"/>
      <c r="BU9" s="238"/>
      <c r="BV9" s="238"/>
      <c r="BW9" s="238"/>
      <c r="BX9" s="239"/>
      <c r="BY9" s="242" t="s">
        <v>90</v>
      </c>
      <c r="BZ9" s="242" t="s">
        <v>91</v>
      </c>
      <c r="CA9" s="242" t="s">
        <v>95</v>
      </c>
      <c r="CB9" s="243" t="s">
        <v>129</v>
      </c>
      <c r="CC9" s="242" t="s">
        <v>92</v>
      </c>
      <c r="CD9" s="242" t="s">
        <v>93</v>
      </c>
      <c r="CE9" s="243" t="s">
        <v>97</v>
      </c>
      <c r="CF9" s="242" t="s">
        <v>98</v>
      </c>
      <c r="CG9" s="242" t="s">
        <v>99</v>
      </c>
      <c r="CH9" s="243" t="s">
        <v>130</v>
      </c>
      <c r="CI9" s="244" t="s">
        <v>101</v>
      </c>
    </row>
    <row r="10" spans="1:87" ht="50.1" customHeight="1" thickBot="1">
      <c r="A10" s="222"/>
      <c r="B10" s="245">
        <v>1</v>
      </c>
      <c r="C10" s="281" t="s">
        <v>159</v>
      </c>
      <c r="D10" s="281" t="s">
        <v>160</v>
      </c>
      <c r="E10" s="250"/>
      <c r="F10" s="250"/>
      <c r="G10" s="250"/>
      <c r="H10" s="250"/>
      <c r="I10" s="250"/>
      <c r="J10" s="250"/>
      <c r="K10" s="250"/>
      <c r="L10" s="250"/>
      <c r="M10" s="250"/>
      <c r="N10" s="251"/>
      <c r="O10" s="249">
        <v>1</v>
      </c>
      <c r="P10" s="250">
        <v>0</v>
      </c>
      <c r="Q10" s="250">
        <v>1</v>
      </c>
      <c r="R10" s="250">
        <v>0</v>
      </c>
      <c r="S10" s="250">
        <v>6</v>
      </c>
      <c r="T10" s="250">
        <v>4</v>
      </c>
      <c r="U10" s="250"/>
      <c r="V10" s="250"/>
      <c r="W10" s="250"/>
      <c r="X10" s="250"/>
      <c r="Y10" s="249">
        <v>0</v>
      </c>
      <c r="Z10" s="250">
        <v>1</v>
      </c>
      <c r="AA10" s="250">
        <v>0</v>
      </c>
      <c r="AB10" s="250">
        <v>1</v>
      </c>
      <c r="AC10" s="250">
        <v>1</v>
      </c>
      <c r="AD10" s="250">
        <v>6</v>
      </c>
      <c r="AE10" s="250"/>
      <c r="AF10" s="250"/>
      <c r="AG10" s="250"/>
      <c r="AH10" s="251"/>
      <c r="AI10" s="249">
        <v>1</v>
      </c>
      <c r="AJ10" s="250">
        <v>0</v>
      </c>
      <c r="AK10" s="250">
        <v>1</v>
      </c>
      <c r="AL10" s="250">
        <v>0</v>
      </c>
      <c r="AM10" s="250">
        <v>6</v>
      </c>
      <c r="AN10" s="250">
        <v>0</v>
      </c>
      <c r="AO10" s="250"/>
      <c r="AP10" s="250"/>
      <c r="AQ10" s="250"/>
      <c r="AR10" s="251"/>
      <c r="AS10" s="250"/>
      <c r="AT10" s="251"/>
      <c r="AU10" s="250"/>
      <c r="AV10" s="250"/>
      <c r="AW10" s="250"/>
      <c r="AX10" s="250"/>
      <c r="AY10" s="250"/>
      <c r="AZ10" s="250"/>
      <c r="BA10" s="250"/>
      <c r="BB10" s="250"/>
      <c r="BC10" s="250"/>
      <c r="BD10" s="250"/>
      <c r="BE10" s="249"/>
      <c r="BF10" s="250"/>
      <c r="BG10" s="250"/>
      <c r="BH10" s="250"/>
      <c r="BI10" s="250"/>
      <c r="BJ10" s="250"/>
      <c r="BK10" s="250"/>
      <c r="BL10" s="250"/>
      <c r="BM10" s="250"/>
      <c r="BN10" s="251"/>
      <c r="BO10" s="249"/>
      <c r="BP10" s="250"/>
      <c r="BQ10" s="250"/>
      <c r="BR10" s="250"/>
      <c r="BS10" s="250"/>
      <c r="BT10" s="250"/>
      <c r="BU10" s="250"/>
      <c r="BV10" s="250"/>
      <c r="BW10" s="250"/>
      <c r="BX10" s="251"/>
      <c r="BY10" s="252">
        <f t="shared" ref="BY10:BZ13" si="0">E10+O10+Y10+AI10</f>
        <v>2</v>
      </c>
      <c r="BZ10" s="252">
        <f t="shared" si="0"/>
        <v>1</v>
      </c>
      <c r="CA10" s="252">
        <v>2</v>
      </c>
      <c r="CB10" s="253">
        <f>(BY10-BZ10)/CA10</f>
        <v>0.5</v>
      </c>
      <c r="CC10" s="252">
        <f t="shared" ref="CC10:CD13" si="1">G10+Q10+AA10+AK10</f>
        <v>2</v>
      </c>
      <c r="CD10" s="252">
        <f t="shared" si="1"/>
        <v>1</v>
      </c>
      <c r="CE10" s="253">
        <f>(CC10-CD10)/CA10</f>
        <v>0.5</v>
      </c>
      <c r="CF10" s="252">
        <f t="shared" ref="CF10:CG13" si="2">I10+K10+M10+S10+U10+W10+AC10+AE10+AG10+AM10+AO10+AQ10</f>
        <v>13</v>
      </c>
      <c r="CG10" s="252">
        <f t="shared" si="2"/>
        <v>10</v>
      </c>
      <c r="CH10" s="253">
        <f>(CF10-CG10)/CA10</f>
        <v>1.5</v>
      </c>
      <c r="CI10" s="282">
        <v>3</v>
      </c>
    </row>
    <row r="11" spans="1:87" ht="50.1" customHeight="1" thickBot="1">
      <c r="A11" s="222"/>
      <c r="B11" s="245">
        <v>2</v>
      </c>
      <c r="C11" s="289" t="s">
        <v>161</v>
      </c>
      <c r="D11" s="281" t="s">
        <v>162</v>
      </c>
      <c r="E11" s="250">
        <v>0</v>
      </c>
      <c r="F11" s="250">
        <v>1</v>
      </c>
      <c r="G11" s="250">
        <v>0</v>
      </c>
      <c r="H11" s="250">
        <v>1</v>
      </c>
      <c r="I11" s="250">
        <v>4</v>
      </c>
      <c r="J11" s="250">
        <v>6</v>
      </c>
      <c r="K11" s="250"/>
      <c r="L11" s="250"/>
      <c r="M11" s="250"/>
      <c r="N11" s="251"/>
      <c r="O11" s="249"/>
      <c r="P11" s="250"/>
      <c r="Q11" s="250"/>
      <c r="R11" s="250"/>
      <c r="S11" s="250"/>
      <c r="T11" s="250"/>
      <c r="U11" s="250"/>
      <c r="V11" s="250"/>
      <c r="W11" s="250"/>
      <c r="X11" s="251"/>
      <c r="Y11" s="255">
        <v>1</v>
      </c>
      <c r="Z11" s="256">
        <v>0</v>
      </c>
      <c r="AA11" s="256">
        <v>1</v>
      </c>
      <c r="AB11" s="256">
        <v>0</v>
      </c>
      <c r="AC11" s="256">
        <v>6</v>
      </c>
      <c r="AD11" s="256">
        <v>3</v>
      </c>
      <c r="AE11" s="256"/>
      <c r="AF11" s="256"/>
      <c r="AG11" s="256"/>
      <c r="AH11" s="257"/>
      <c r="AI11" s="249">
        <v>1</v>
      </c>
      <c r="AJ11" s="250">
        <v>0</v>
      </c>
      <c r="AK11" s="250">
        <v>1</v>
      </c>
      <c r="AL11" s="250">
        <v>0</v>
      </c>
      <c r="AM11" s="250">
        <v>6</v>
      </c>
      <c r="AN11" s="250">
        <v>0</v>
      </c>
      <c r="AO11" s="250"/>
      <c r="AP11" s="250"/>
      <c r="AQ11" s="250"/>
      <c r="AR11" s="251"/>
      <c r="AS11" s="250"/>
      <c r="AT11" s="251"/>
      <c r="AU11" s="250"/>
      <c r="AV11" s="250"/>
      <c r="AW11" s="250"/>
      <c r="AX11" s="250"/>
      <c r="AY11" s="250"/>
      <c r="AZ11" s="250"/>
      <c r="BA11" s="250"/>
      <c r="BB11" s="250"/>
      <c r="BC11" s="250"/>
      <c r="BD11" s="250"/>
      <c r="BE11" s="249"/>
      <c r="BF11" s="250"/>
      <c r="BG11" s="250"/>
      <c r="BH11" s="250"/>
      <c r="BI11" s="250"/>
      <c r="BJ11" s="250"/>
      <c r="BK11" s="250"/>
      <c r="BL11" s="250"/>
      <c r="BM11" s="250"/>
      <c r="BN11" s="251"/>
      <c r="BO11" s="249"/>
      <c r="BP11" s="250"/>
      <c r="BQ11" s="250"/>
      <c r="BR11" s="250"/>
      <c r="BS11" s="250"/>
      <c r="BT11" s="250"/>
      <c r="BU11" s="250"/>
      <c r="BV11" s="250"/>
      <c r="BW11" s="250"/>
      <c r="BX11" s="251"/>
      <c r="BY11" s="252">
        <f t="shared" si="0"/>
        <v>2</v>
      </c>
      <c r="BZ11" s="252">
        <f t="shared" si="0"/>
        <v>1</v>
      </c>
      <c r="CA11" s="252">
        <v>2</v>
      </c>
      <c r="CB11" s="253">
        <f>(BY11-BZ11)/CA11</f>
        <v>0.5</v>
      </c>
      <c r="CC11" s="252">
        <f t="shared" si="1"/>
        <v>2</v>
      </c>
      <c r="CD11" s="252">
        <f t="shared" si="1"/>
        <v>1</v>
      </c>
      <c r="CE11" s="253">
        <f>(CC11-CD11)/CA11</f>
        <v>0.5</v>
      </c>
      <c r="CF11" s="252">
        <f t="shared" si="2"/>
        <v>16</v>
      </c>
      <c r="CG11" s="252">
        <f t="shared" si="2"/>
        <v>9</v>
      </c>
      <c r="CH11" s="253">
        <f>(CF11-CG11)/CA11</f>
        <v>3.5</v>
      </c>
      <c r="CI11" s="282">
        <v>1</v>
      </c>
    </row>
    <row r="12" spans="1:87" ht="50.1" customHeight="1" thickBot="1">
      <c r="A12" s="222"/>
      <c r="B12" s="245">
        <v>3</v>
      </c>
      <c r="C12" s="281" t="s">
        <v>163</v>
      </c>
      <c r="D12" s="281" t="s">
        <v>164</v>
      </c>
      <c r="E12" s="250">
        <v>1</v>
      </c>
      <c r="F12" s="250">
        <v>0</v>
      </c>
      <c r="G12" s="250">
        <v>1</v>
      </c>
      <c r="H12" s="250">
        <v>0</v>
      </c>
      <c r="I12" s="250">
        <v>6</v>
      </c>
      <c r="J12" s="250">
        <v>1</v>
      </c>
      <c r="K12" s="250"/>
      <c r="L12" s="250"/>
      <c r="M12" s="250"/>
      <c r="N12" s="251"/>
      <c r="O12" s="249">
        <v>0</v>
      </c>
      <c r="P12" s="250">
        <v>1</v>
      </c>
      <c r="Q12" s="250">
        <v>0</v>
      </c>
      <c r="R12" s="250">
        <v>1</v>
      </c>
      <c r="S12" s="250">
        <v>3</v>
      </c>
      <c r="T12" s="250">
        <v>6</v>
      </c>
      <c r="U12" s="250"/>
      <c r="V12" s="250"/>
      <c r="W12" s="250"/>
      <c r="X12" s="250"/>
      <c r="Y12" s="249"/>
      <c r="Z12" s="250"/>
      <c r="AA12" s="250"/>
      <c r="AB12" s="250"/>
      <c r="AC12" s="250"/>
      <c r="AD12" s="250"/>
      <c r="AE12" s="250"/>
      <c r="AF12" s="250"/>
      <c r="AG12" s="250"/>
      <c r="AH12" s="251"/>
      <c r="AI12" s="249">
        <v>1</v>
      </c>
      <c r="AJ12" s="250">
        <v>0</v>
      </c>
      <c r="AK12" s="250">
        <v>1</v>
      </c>
      <c r="AL12" s="250">
        <v>0</v>
      </c>
      <c r="AM12" s="250">
        <v>6</v>
      </c>
      <c r="AN12" s="250">
        <v>0</v>
      </c>
      <c r="AO12" s="250"/>
      <c r="AP12" s="250"/>
      <c r="AQ12" s="250"/>
      <c r="AR12" s="251"/>
      <c r="AS12" s="250"/>
      <c r="AT12" s="251"/>
      <c r="AU12" s="250"/>
      <c r="AV12" s="250"/>
      <c r="AW12" s="250"/>
      <c r="AX12" s="250"/>
      <c r="AY12" s="250"/>
      <c r="AZ12" s="250"/>
      <c r="BA12" s="250"/>
      <c r="BB12" s="250"/>
      <c r="BC12" s="250"/>
      <c r="BD12" s="250"/>
      <c r="BE12" s="249"/>
      <c r="BF12" s="250"/>
      <c r="BG12" s="250"/>
      <c r="BH12" s="250"/>
      <c r="BI12" s="250"/>
      <c r="BJ12" s="250"/>
      <c r="BK12" s="250"/>
      <c r="BL12" s="250"/>
      <c r="BM12" s="250"/>
      <c r="BN12" s="251"/>
      <c r="BO12" s="249"/>
      <c r="BP12" s="250"/>
      <c r="BQ12" s="250"/>
      <c r="BR12" s="250"/>
      <c r="BS12" s="250"/>
      <c r="BT12" s="250"/>
      <c r="BU12" s="250"/>
      <c r="BV12" s="250"/>
      <c r="BW12" s="250"/>
      <c r="BX12" s="251"/>
      <c r="BY12" s="252">
        <f t="shared" si="0"/>
        <v>2</v>
      </c>
      <c r="BZ12" s="252">
        <f t="shared" si="0"/>
        <v>1</v>
      </c>
      <c r="CA12" s="252">
        <v>2</v>
      </c>
      <c r="CB12" s="253">
        <f>(BY12-BZ12)/CA12</f>
        <v>0.5</v>
      </c>
      <c r="CC12" s="252">
        <f t="shared" si="1"/>
        <v>2</v>
      </c>
      <c r="CD12" s="252">
        <f t="shared" si="1"/>
        <v>1</v>
      </c>
      <c r="CE12" s="253">
        <f>(CC12-CD12)/CA12</f>
        <v>0.5</v>
      </c>
      <c r="CF12" s="252">
        <f t="shared" si="2"/>
        <v>15</v>
      </c>
      <c r="CG12" s="252">
        <f t="shared" si="2"/>
        <v>7</v>
      </c>
      <c r="CH12" s="253">
        <f>(CF12-CG12)/CA12</f>
        <v>4</v>
      </c>
      <c r="CI12" s="282">
        <v>2</v>
      </c>
    </row>
    <row r="13" spans="1:87" ht="50.1" customHeight="1" thickBot="1">
      <c r="A13" s="222"/>
      <c r="B13" s="283">
        <v>4</v>
      </c>
      <c r="C13" s="281" t="s">
        <v>165</v>
      </c>
      <c r="D13" s="281" t="s">
        <v>166</v>
      </c>
      <c r="E13" s="250">
        <v>0</v>
      </c>
      <c r="F13" s="250">
        <v>1</v>
      </c>
      <c r="G13" s="250">
        <v>0</v>
      </c>
      <c r="H13" s="250">
        <v>1</v>
      </c>
      <c r="I13" s="250">
        <v>0</v>
      </c>
      <c r="J13" s="250">
        <v>6</v>
      </c>
      <c r="K13" s="250"/>
      <c r="L13" s="250"/>
      <c r="M13" s="250"/>
      <c r="N13" s="251"/>
      <c r="O13" s="249">
        <v>0</v>
      </c>
      <c r="P13" s="250">
        <v>1</v>
      </c>
      <c r="Q13" s="250">
        <v>0</v>
      </c>
      <c r="R13" s="250">
        <v>1</v>
      </c>
      <c r="S13" s="250">
        <v>0</v>
      </c>
      <c r="T13" s="250">
        <v>6</v>
      </c>
      <c r="U13" s="250"/>
      <c r="V13" s="250"/>
      <c r="W13" s="250"/>
      <c r="X13" s="250"/>
      <c r="Y13" s="271">
        <v>0</v>
      </c>
      <c r="Z13" s="269">
        <v>1</v>
      </c>
      <c r="AA13" s="269">
        <v>0</v>
      </c>
      <c r="AB13" s="269">
        <v>1</v>
      </c>
      <c r="AC13" s="269">
        <v>0</v>
      </c>
      <c r="AD13" s="269">
        <v>6</v>
      </c>
      <c r="AE13" s="269"/>
      <c r="AF13" s="269"/>
      <c r="AG13" s="269"/>
      <c r="AH13" s="270"/>
      <c r="AI13" s="249"/>
      <c r="AJ13" s="250"/>
      <c r="AK13" s="250"/>
      <c r="AL13" s="250"/>
      <c r="AM13" s="250"/>
      <c r="AN13" s="250"/>
      <c r="AO13" s="250"/>
      <c r="AP13" s="250"/>
      <c r="AQ13" s="250"/>
      <c r="AR13" s="251"/>
      <c r="AS13" s="250"/>
      <c r="AT13" s="251"/>
      <c r="AU13" s="250"/>
      <c r="AV13" s="250"/>
      <c r="AW13" s="250"/>
      <c r="AX13" s="250"/>
      <c r="AY13" s="250"/>
      <c r="AZ13" s="250"/>
      <c r="BA13" s="250"/>
      <c r="BB13" s="250"/>
      <c r="BC13" s="250"/>
      <c r="BD13" s="250"/>
      <c r="BE13" s="249"/>
      <c r="BF13" s="250"/>
      <c r="BG13" s="250"/>
      <c r="BH13" s="250"/>
      <c r="BI13" s="250"/>
      <c r="BJ13" s="250"/>
      <c r="BK13" s="250"/>
      <c r="BL13" s="250"/>
      <c r="BM13" s="250"/>
      <c r="BN13" s="251"/>
      <c r="BO13" s="249"/>
      <c r="BP13" s="250"/>
      <c r="BQ13" s="250"/>
      <c r="BR13" s="250"/>
      <c r="BS13" s="250"/>
      <c r="BT13" s="250"/>
      <c r="BU13" s="250"/>
      <c r="BV13" s="250"/>
      <c r="BW13" s="250"/>
      <c r="BX13" s="251"/>
      <c r="BY13" s="285">
        <f t="shared" si="0"/>
        <v>0</v>
      </c>
      <c r="BZ13" s="285">
        <f t="shared" si="0"/>
        <v>3</v>
      </c>
      <c r="CA13" s="285">
        <v>2</v>
      </c>
      <c r="CB13" s="286">
        <f>(BY13-BZ13)/CA13</f>
        <v>-1.5</v>
      </c>
      <c r="CC13" s="285">
        <f t="shared" si="1"/>
        <v>0</v>
      </c>
      <c r="CD13" s="285">
        <f t="shared" si="1"/>
        <v>3</v>
      </c>
      <c r="CE13" s="286">
        <f>(CC13-CD13)/CA13</f>
        <v>-1.5</v>
      </c>
      <c r="CF13" s="285">
        <f t="shared" si="2"/>
        <v>0</v>
      </c>
      <c r="CG13" s="285">
        <f t="shared" si="2"/>
        <v>18</v>
      </c>
      <c r="CH13" s="286">
        <f>(CF13-CG13)/CA13</f>
        <v>-9</v>
      </c>
      <c r="CI13" s="287">
        <v>4</v>
      </c>
    </row>
  </sheetData>
  <mergeCells count="3">
    <mergeCell ref="H1:AL2"/>
    <mergeCell ref="E5:AR5"/>
    <mergeCell ref="CC6:CH6"/>
  </mergeCells>
  <pageMargins left="0.74803149606299202" right="0.74803149606299202" top="0.23622047244094499" bottom="0.23622047244094499" header="0" footer="0"/>
  <pageSetup scale="32" fitToHeight="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sheetPr enableFormatConditionsCalculation="0">
    <tabColor rgb="FFFF0000"/>
  </sheetPr>
  <dimension ref="A1:CI13"/>
  <sheetViews>
    <sheetView zoomScale="40" zoomScaleNormal="40" zoomScaleSheetLayoutView="25" zoomScalePageLayoutView="40" workbookViewId="0">
      <selection activeCell="CE11" sqref="CE11"/>
    </sheetView>
  </sheetViews>
  <sheetFormatPr defaultColWidth="11.42578125" defaultRowHeight="12.75"/>
  <cols>
    <col min="1" max="1" width="7" customWidth="1"/>
    <col min="2" max="2" width="7.140625" customWidth="1"/>
    <col min="3" max="3" width="43" customWidth="1"/>
    <col min="4" max="4" width="31" customWidth="1"/>
    <col min="5" max="44" width="4.7109375" customWidth="1"/>
    <col min="45" max="45" width="0.42578125" hidden="1" customWidth="1"/>
    <col min="46" max="75" width="2.7109375" hidden="1" customWidth="1"/>
    <col min="76" max="76" width="5.42578125" hidden="1" customWidth="1"/>
    <col min="77" max="79" width="5.7109375" customWidth="1"/>
    <col min="80" max="80" width="12.140625" customWidth="1"/>
    <col min="81" max="82" width="5.7109375" customWidth="1"/>
    <col min="83" max="83" width="12.140625" customWidth="1"/>
    <col min="84" max="84" width="7.42578125" customWidth="1"/>
    <col min="85" max="85" width="8.7109375" customWidth="1"/>
    <col min="86" max="87" width="12.140625" customWidth="1"/>
  </cols>
  <sheetData>
    <row r="1" spans="1:87">
      <c r="H1" s="325"/>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row>
    <row r="2" spans="1:87">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row>
    <row r="3" spans="1:87" ht="12" customHeight="1">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row>
    <row r="4" spans="1:87" ht="2.25" customHeight="1">
      <c r="E4" s="217"/>
      <c r="F4" s="217"/>
      <c r="G4" s="218"/>
      <c r="H4" s="218"/>
      <c r="I4" s="218"/>
      <c r="J4" s="218"/>
      <c r="K4" s="218"/>
      <c r="L4" s="218"/>
      <c r="M4" s="218"/>
      <c r="N4" s="218"/>
      <c r="O4" s="217"/>
      <c r="P4" s="217"/>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7" t="s">
        <v>79</v>
      </c>
      <c r="BF4" s="217" t="s">
        <v>80</v>
      </c>
      <c r="BG4" s="218" t="s">
        <v>81</v>
      </c>
      <c r="BH4" s="218" t="s">
        <v>82</v>
      </c>
      <c r="BI4" s="218" t="s">
        <v>83</v>
      </c>
      <c r="BJ4" s="218" t="s">
        <v>84</v>
      </c>
      <c r="BK4" s="218" t="s">
        <v>83</v>
      </c>
      <c r="BL4" s="218" t="s">
        <v>84</v>
      </c>
      <c r="BM4" s="218" t="s">
        <v>83</v>
      </c>
      <c r="BN4" s="218" t="s">
        <v>84</v>
      </c>
      <c r="BO4" s="217" t="s">
        <v>79</v>
      </c>
      <c r="BP4" s="217" t="s">
        <v>80</v>
      </c>
      <c r="BQ4" s="218" t="s">
        <v>81</v>
      </c>
      <c r="BR4" s="218" t="s">
        <v>82</v>
      </c>
      <c r="BS4" s="218" t="s">
        <v>83</v>
      </c>
      <c r="BT4" s="218" t="s">
        <v>84</v>
      </c>
      <c r="BU4" s="218" t="s">
        <v>83</v>
      </c>
      <c r="BV4" s="218" t="s">
        <v>84</v>
      </c>
      <c r="BW4" s="218" t="s">
        <v>83</v>
      </c>
      <c r="BX4" s="218" t="s">
        <v>84</v>
      </c>
    </row>
    <row r="5" spans="1:87" ht="144.75" customHeight="1">
      <c r="C5" s="219"/>
      <c r="D5" s="219"/>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CE5" s="280" t="s">
        <v>125</v>
      </c>
    </row>
    <row r="6" spans="1:87" ht="45">
      <c r="C6" s="219"/>
      <c r="D6" s="219" t="s">
        <v>126</v>
      </c>
      <c r="E6" s="219"/>
      <c r="F6" s="219"/>
      <c r="G6" s="219"/>
      <c r="H6" s="219"/>
      <c r="I6" s="219"/>
      <c r="J6" s="219"/>
      <c r="K6" s="219"/>
      <c r="L6" s="219"/>
      <c r="M6" s="219"/>
      <c r="N6" s="219"/>
      <c r="O6" s="219"/>
      <c r="P6" s="219"/>
      <c r="Q6" s="216" t="s">
        <v>127</v>
      </c>
      <c r="R6" s="219"/>
      <c r="S6" s="219"/>
      <c r="T6" s="219"/>
      <c r="U6" s="219"/>
      <c r="V6" s="219"/>
      <c r="W6" s="219"/>
      <c r="X6" s="219"/>
      <c r="CC6" s="328" t="s">
        <v>87</v>
      </c>
      <c r="CD6" s="328"/>
      <c r="CE6" s="328"/>
      <c r="CF6" s="328"/>
      <c r="CG6" s="328"/>
      <c r="CH6" s="328"/>
    </row>
    <row r="7" spans="1:87" ht="30">
      <c r="A7" s="222"/>
      <c r="B7" s="219" t="s">
        <v>128</v>
      </c>
      <c r="C7" s="223"/>
      <c r="D7" s="223"/>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5"/>
      <c r="CC7" s="222"/>
      <c r="CD7" s="222"/>
      <c r="CE7" s="225"/>
      <c r="CF7" s="222"/>
      <c r="CG7" s="222"/>
      <c r="CH7" s="225"/>
      <c r="CI7" s="225"/>
    </row>
    <row r="8" spans="1:87" ht="13.5" thickBot="1">
      <c r="A8" s="222"/>
      <c r="B8" s="222"/>
      <c r="C8" s="223"/>
      <c r="D8" s="223"/>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5"/>
      <c r="CC8" s="222"/>
      <c r="CD8" s="222"/>
      <c r="CE8" s="225"/>
      <c r="CF8" s="222"/>
      <c r="CG8" s="222"/>
      <c r="CH8" s="225"/>
      <c r="CI8" s="225"/>
    </row>
    <row r="9" spans="1:87" ht="116.1" customHeight="1" thickBot="1">
      <c r="A9" s="225"/>
      <c r="B9" s="233"/>
      <c r="C9" s="235" t="s">
        <v>89</v>
      </c>
      <c r="D9" s="235"/>
      <c r="E9" s="236" t="s">
        <v>90</v>
      </c>
      <c r="F9" s="236" t="s">
        <v>91</v>
      </c>
      <c r="G9" s="236" t="s">
        <v>92</v>
      </c>
      <c r="H9" s="236" t="s">
        <v>93</v>
      </c>
      <c r="I9" s="237" t="s">
        <v>94</v>
      </c>
      <c r="J9" s="238"/>
      <c r="K9" s="238"/>
      <c r="L9" s="238"/>
      <c r="M9" s="238"/>
      <c r="N9" s="239"/>
      <c r="O9" s="236" t="s">
        <v>90</v>
      </c>
      <c r="P9" s="236" t="s">
        <v>91</v>
      </c>
      <c r="Q9" s="236" t="s">
        <v>92</v>
      </c>
      <c r="R9" s="236" t="s">
        <v>93</v>
      </c>
      <c r="S9" s="237" t="s">
        <v>94</v>
      </c>
      <c r="T9" s="238"/>
      <c r="U9" s="238"/>
      <c r="V9" s="238"/>
      <c r="W9" s="238"/>
      <c r="X9" s="238"/>
      <c r="Y9" s="240" t="s">
        <v>90</v>
      </c>
      <c r="Z9" s="236" t="s">
        <v>91</v>
      </c>
      <c r="AA9" s="236" t="s">
        <v>92</v>
      </c>
      <c r="AB9" s="236" t="s">
        <v>93</v>
      </c>
      <c r="AC9" s="237" t="s">
        <v>94</v>
      </c>
      <c r="AD9" s="238"/>
      <c r="AE9" s="238"/>
      <c r="AF9" s="238"/>
      <c r="AG9" s="238"/>
      <c r="AH9" s="239"/>
      <c r="AI9" s="236" t="s">
        <v>90</v>
      </c>
      <c r="AJ9" s="236" t="s">
        <v>91</v>
      </c>
      <c r="AK9" s="236" t="s">
        <v>92</v>
      </c>
      <c r="AL9" s="236" t="s">
        <v>93</v>
      </c>
      <c r="AM9" s="237" t="s">
        <v>94</v>
      </c>
      <c r="AN9" s="238"/>
      <c r="AO9" s="238"/>
      <c r="AP9" s="238"/>
      <c r="AQ9" s="238"/>
      <c r="AR9" s="239"/>
      <c r="AS9" s="238"/>
      <c r="AT9" s="239"/>
      <c r="AU9" s="238"/>
      <c r="AV9" s="238"/>
      <c r="AW9" s="238"/>
      <c r="AX9" s="238"/>
      <c r="AY9" s="238"/>
      <c r="AZ9" s="238"/>
      <c r="BA9" s="238"/>
      <c r="BB9" s="238"/>
      <c r="BC9" s="238"/>
      <c r="BD9" s="238"/>
      <c r="BE9" s="241"/>
      <c r="BF9" s="238"/>
      <c r="BG9" s="238"/>
      <c r="BH9" s="238"/>
      <c r="BI9" s="238"/>
      <c r="BJ9" s="238"/>
      <c r="BK9" s="238"/>
      <c r="BL9" s="238"/>
      <c r="BM9" s="238"/>
      <c r="BN9" s="239"/>
      <c r="BO9" s="241"/>
      <c r="BP9" s="238"/>
      <c r="BQ9" s="238"/>
      <c r="BR9" s="238"/>
      <c r="BS9" s="238"/>
      <c r="BT9" s="238"/>
      <c r="BU9" s="238"/>
      <c r="BV9" s="238"/>
      <c r="BW9" s="238"/>
      <c r="BX9" s="239"/>
      <c r="BY9" s="242" t="s">
        <v>90</v>
      </c>
      <c r="BZ9" s="242" t="s">
        <v>91</v>
      </c>
      <c r="CA9" s="242" t="s">
        <v>95</v>
      </c>
      <c r="CB9" s="243" t="s">
        <v>129</v>
      </c>
      <c r="CC9" s="242" t="s">
        <v>92</v>
      </c>
      <c r="CD9" s="242" t="s">
        <v>93</v>
      </c>
      <c r="CE9" s="243" t="s">
        <v>97</v>
      </c>
      <c r="CF9" s="242" t="s">
        <v>98</v>
      </c>
      <c r="CG9" s="242" t="s">
        <v>99</v>
      </c>
      <c r="CH9" s="243" t="s">
        <v>130</v>
      </c>
      <c r="CI9" s="244" t="s">
        <v>101</v>
      </c>
    </row>
    <row r="10" spans="1:87" ht="50.1" customHeight="1" thickBot="1">
      <c r="A10" s="222"/>
      <c r="B10" s="245">
        <v>1</v>
      </c>
      <c r="C10" s="281" t="s">
        <v>131</v>
      </c>
      <c r="D10" s="281" t="s">
        <v>132</v>
      </c>
      <c r="E10" s="250"/>
      <c r="F10" s="250"/>
      <c r="G10" s="250"/>
      <c r="H10" s="250"/>
      <c r="I10" s="250"/>
      <c r="J10" s="250"/>
      <c r="K10" s="250"/>
      <c r="L10" s="250"/>
      <c r="M10" s="250"/>
      <c r="N10" s="251"/>
      <c r="O10" s="249">
        <v>1</v>
      </c>
      <c r="P10" s="250">
        <v>0</v>
      </c>
      <c r="Q10" s="250">
        <v>2</v>
      </c>
      <c r="R10" s="250">
        <v>1</v>
      </c>
      <c r="S10" s="250">
        <v>0</v>
      </c>
      <c r="T10" s="250">
        <v>4</v>
      </c>
      <c r="U10" s="250">
        <v>4</v>
      </c>
      <c r="V10" s="250">
        <v>2</v>
      </c>
      <c r="W10" s="250">
        <v>5</v>
      </c>
      <c r="X10" s="250">
        <v>4</v>
      </c>
      <c r="Y10" s="249">
        <v>0</v>
      </c>
      <c r="Z10" s="250">
        <v>1</v>
      </c>
      <c r="AA10" s="250">
        <v>1</v>
      </c>
      <c r="AB10" s="250">
        <v>2</v>
      </c>
      <c r="AC10" s="250">
        <v>1</v>
      </c>
      <c r="AD10" s="250">
        <v>4</v>
      </c>
      <c r="AE10" s="250">
        <v>4</v>
      </c>
      <c r="AF10" s="250">
        <v>5</v>
      </c>
      <c r="AG10" s="250">
        <v>4</v>
      </c>
      <c r="AH10" s="251">
        <v>5</v>
      </c>
      <c r="AI10" s="249">
        <v>1</v>
      </c>
      <c r="AJ10" s="250">
        <v>0</v>
      </c>
      <c r="AK10" s="250">
        <v>2</v>
      </c>
      <c r="AL10" s="250">
        <v>0</v>
      </c>
      <c r="AM10" s="250">
        <v>4</v>
      </c>
      <c r="AN10" s="250">
        <v>0</v>
      </c>
      <c r="AO10" s="250">
        <v>4</v>
      </c>
      <c r="AP10" s="250">
        <v>1</v>
      </c>
      <c r="AQ10" s="250"/>
      <c r="AR10" s="251"/>
      <c r="AS10" s="250"/>
      <c r="AT10" s="251"/>
      <c r="AU10" s="250"/>
      <c r="AV10" s="250"/>
      <c r="AW10" s="250"/>
      <c r="AX10" s="250"/>
      <c r="AY10" s="250"/>
      <c r="AZ10" s="250"/>
      <c r="BA10" s="250"/>
      <c r="BB10" s="250"/>
      <c r="BC10" s="250"/>
      <c r="BD10" s="250"/>
      <c r="BE10" s="249"/>
      <c r="BF10" s="250"/>
      <c r="BG10" s="250"/>
      <c r="BH10" s="250"/>
      <c r="BI10" s="250"/>
      <c r="BJ10" s="250"/>
      <c r="BK10" s="250"/>
      <c r="BL10" s="250"/>
      <c r="BM10" s="250"/>
      <c r="BN10" s="251"/>
      <c r="BO10" s="249"/>
      <c r="BP10" s="250"/>
      <c r="BQ10" s="250"/>
      <c r="BR10" s="250"/>
      <c r="BS10" s="250"/>
      <c r="BT10" s="250"/>
      <c r="BU10" s="250"/>
      <c r="BV10" s="250"/>
      <c r="BW10" s="250"/>
      <c r="BX10" s="251"/>
      <c r="BY10" s="252">
        <f t="shared" ref="BY10:BZ13" si="0">E10+O10+Y10+AI10</f>
        <v>2</v>
      </c>
      <c r="BZ10" s="252">
        <f t="shared" si="0"/>
        <v>1</v>
      </c>
      <c r="CA10" s="252">
        <v>3</v>
      </c>
      <c r="CB10" s="253">
        <f>(BY10-BZ10)/CA10</f>
        <v>0.33333333333333331</v>
      </c>
      <c r="CC10" s="252">
        <f t="shared" ref="CC10:CD13" si="1">G10+Q10+AA10+AK10</f>
        <v>5</v>
      </c>
      <c r="CD10" s="252">
        <f t="shared" si="1"/>
        <v>3</v>
      </c>
      <c r="CE10" s="253">
        <f>(CC10-CD10)/CA10</f>
        <v>0.66666666666666663</v>
      </c>
      <c r="CF10" s="252">
        <f t="shared" ref="CF10:CG13" si="2">I10+K10+M10+S10+U10+W10+AC10+AE10+AG10+AM10+AO10+AQ10</f>
        <v>26</v>
      </c>
      <c r="CG10" s="252">
        <f t="shared" si="2"/>
        <v>25</v>
      </c>
      <c r="CH10" s="253">
        <f>(CF10-CG10)/CA10</f>
        <v>0.33333333333333331</v>
      </c>
      <c r="CI10" s="282">
        <v>2</v>
      </c>
    </row>
    <row r="11" spans="1:87" ht="50.1" customHeight="1" thickBot="1">
      <c r="A11" s="222"/>
      <c r="B11" s="245">
        <v>2</v>
      </c>
      <c r="C11" s="281" t="s">
        <v>133</v>
      </c>
      <c r="D11" s="281" t="s">
        <v>134</v>
      </c>
      <c r="E11" s="250">
        <v>0</v>
      </c>
      <c r="F11" s="250">
        <v>1</v>
      </c>
      <c r="G11" s="250">
        <v>1</v>
      </c>
      <c r="H11" s="250">
        <v>2</v>
      </c>
      <c r="I11" s="250">
        <v>4</v>
      </c>
      <c r="J11" s="250">
        <v>0</v>
      </c>
      <c r="K11" s="250">
        <v>2</v>
      </c>
      <c r="L11" s="250">
        <v>4</v>
      </c>
      <c r="M11" s="250">
        <v>4</v>
      </c>
      <c r="N11" s="251">
        <v>5</v>
      </c>
      <c r="O11" s="249"/>
      <c r="P11" s="250"/>
      <c r="Q11" s="250"/>
      <c r="R11" s="250"/>
      <c r="S11" s="250"/>
      <c r="T11" s="250"/>
      <c r="U11" s="250"/>
      <c r="V11" s="250"/>
      <c r="W11" s="250"/>
      <c r="X11" s="251"/>
      <c r="Y11" s="255">
        <v>1</v>
      </c>
      <c r="Z11" s="256">
        <v>0</v>
      </c>
      <c r="AA11" s="256">
        <v>2</v>
      </c>
      <c r="AB11" s="256">
        <v>0</v>
      </c>
      <c r="AC11" s="256">
        <v>4</v>
      </c>
      <c r="AD11" s="256">
        <v>0</v>
      </c>
      <c r="AE11" s="256">
        <v>4</v>
      </c>
      <c r="AF11" s="256">
        <v>0</v>
      </c>
      <c r="AG11" s="256"/>
      <c r="AH11" s="257"/>
      <c r="AI11" s="249">
        <v>1</v>
      </c>
      <c r="AJ11" s="250">
        <v>0</v>
      </c>
      <c r="AK11" s="250">
        <v>2</v>
      </c>
      <c r="AL11" s="250">
        <v>0</v>
      </c>
      <c r="AM11" s="250">
        <v>4</v>
      </c>
      <c r="AN11" s="250">
        <v>1</v>
      </c>
      <c r="AO11" s="250">
        <v>4</v>
      </c>
      <c r="AP11" s="250">
        <v>0</v>
      </c>
      <c r="AQ11" s="250"/>
      <c r="AR11" s="251"/>
      <c r="AS11" s="250"/>
      <c r="AT11" s="251"/>
      <c r="AU11" s="250"/>
      <c r="AV11" s="250"/>
      <c r="AW11" s="250"/>
      <c r="AX11" s="250"/>
      <c r="AY11" s="250"/>
      <c r="AZ11" s="250"/>
      <c r="BA11" s="250"/>
      <c r="BB11" s="250"/>
      <c r="BC11" s="250"/>
      <c r="BD11" s="250"/>
      <c r="BE11" s="249"/>
      <c r="BF11" s="250"/>
      <c r="BG11" s="250"/>
      <c r="BH11" s="250"/>
      <c r="BI11" s="250"/>
      <c r="BJ11" s="250"/>
      <c r="BK11" s="250"/>
      <c r="BL11" s="250"/>
      <c r="BM11" s="250"/>
      <c r="BN11" s="251"/>
      <c r="BO11" s="249"/>
      <c r="BP11" s="250"/>
      <c r="BQ11" s="250"/>
      <c r="BR11" s="250"/>
      <c r="BS11" s="250"/>
      <c r="BT11" s="250"/>
      <c r="BU11" s="250"/>
      <c r="BV11" s="250"/>
      <c r="BW11" s="250"/>
      <c r="BX11" s="251"/>
      <c r="BY11" s="252">
        <f t="shared" si="0"/>
        <v>2</v>
      </c>
      <c r="BZ11" s="252">
        <f t="shared" si="0"/>
        <v>1</v>
      </c>
      <c r="CA11" s="252">
        <v>3</v>
      </c>
      <c r="CB11" s="253">
        <f>(BY11-BZ11)/CA11</f>
        <v>0.33333333333333331</v>
      </c>
      <c r="CC11" s="252">
        <f t="shared" si="1"/>
        <v>5</v>
      </c>
      <c r="CD11" s="252">
        <f t="shared" si="1"/>
        <v>2</v>
      </c>
      <c r="CE11" s="253">
        <f>(CC11-CD11)/CA11</f>
        <v>1</v>
      </c>
      <c r="CF11" s="252">
        <f t="shared" si="2"/>
        <v>26</v>
      </c>
      <c r="CG11" s="252">
        <f t="shared" si="2"/>
        <v>10</v>
      </c>
      <c r="CH11" s="253">
        <f>(CF11-CG11)/CA11</f>
        <v>5.333333333333333</v>
      </c>
      <c r="CI11" s="282">
        <v>1</v>
      </c>
    </row>
    <row r="12" spans="1:87" ht="50.1" customHeight="1" thickBot="1">
      <c r="A12" s="222"/>
      <c r="B12" s="245">
        <v>3</v>
      </c>
      <c r="C12" s="281" t="s">
        <v>135</v>
      </c>
      <c r="D12" s="281" t="s">
        <v>136</v>
      </c>
      <c r="E12" s="250">
        <v>1</v>
      </c>
      <c r="F12" s="250">
        <v>0</v>
      </c>
      <c r="G12" s="250">
        <v>2</v>
      </c>
      <c r="H12" s="250">
        <v>1</v>
      </c>
      <c r="I12" s="250">
        <v>1</v>
      </c>
      <c r="J12" s="250">
        <v>4</v>
      </c>
      <c r="K12" s="250">
        <v>5</v>
      </c>
      <c r="L12" s="250">
        <v>4</v>
      </c>
      <c r="M12" s="250">
        <v>5</v>
      </c>
      <c r="N12" s="251">
        <v>4</v>
      </c>
      <c r="O12" s="249">
        <v>0</v>
      </c>
      <c r="P12" s="250">
        <v>1</v>
      </c>
      <c r="Q12" s="250">
        <v>0</v>
      </c>
      <c r="R12" s="250">
        <v>2</v>
      </c>
      <c r="S12" s="250">
        <v>0</v>
      </c>
      <c r="T12" s="250">
        <v>4</v>
      </c>
      <c r="U12" s="250">
        <v>0</v>
      </c>
      <c r="V12" s="250">
        <v>4</v>
      </c>
      <c r="W12" s="250"/>
      <c r="X12" s="250"/>
      <c r="Y12" s="249"/>
      <c r="Z12" s="250"/>
      <c r="AA12" s="250"/>
      <c r="AB12" s="250"/>
      <c r="AC12" s="250"/>
      <c r="AD12" s="250"/>
      <c r="AE12" s="250"/>
      <c r="AF12" s="250"/>
      <c r="AG12" s="250"/>
      <c r="AH12" s="251"/>
      <c r="AI12" s="249">
        <v>1</v>
      </c>
      <c r="AJ12" s="250">
        <v>0</v>
      </c>
      <c r="AK12" s="250">
        <v>2</v>
      </c>
      <c r="AL12" s="250">
        <v>0</v>
      </c>
      <c r="AM12" s="250">
        <v>4</v>
      </c>
      <c r="AN12" s="250">
        <v>1</v>
      </c>
      <c r="AO12" s="250">
        <v>4</v>
      </c>
      <c r="AP12" s="250">
        <v>1</v>
      </c>
      <c r="AQ12" s="250"/>
      <c r="AR12" s="251"/>
      <c r="AS12" s="250"/>
      <c r="AT12" s="251"/>
      <c r="AU12" s="250"/>
      <c r="AV12" s="250"/>
      <c r="AW12" s="250"/>
      <c r="AX12" s="250"/>
      <c r="AY12" s="250"/>
      <c r="AZ12" s="250"/>
      <c r="BA12" s="250"/>
      <c r="BB12" s="250"/>
      <c r="BC12" s="250"/>
      <c r="BD12" s="250"/>
      <c r="BE12" s="249"/>
      <c r="BF12" s="250"/>
      <c r="BG12" s="250"/>
      <c r="BH12" s="250"/>
      <c r="BI12" s="250"/>
      <c r="BJ12" s="250"/>
      <c r="BK12" s="250"/>
      <c r="BL12" s="250"/>
      <c r="BM12" s="250"/>
      <c r="BN12" s="251"/>
      <c r="BO12" s="249"/>
      <c r="BP12" s="250"/>
      <c r="BQ12" s="250"/>
      <c r="BR12" s="250"/>
      <c r="BS12" s="250"/>
      <c r="BT12" s="250"/>
      <c r="BU12" s="250"/>
      <c r="BV12" s="250"/>
      <c r="BW12" s="250"/>
      <c r="BX12" s="251"/>
      <c r="BY12" s="252">
        <f t="shared" si="0"/>
        <v>2</v>
      </c>
      <c r="BZ12" s="252">
        <f t="shared" si="0"/>
        <v>1</v>
      </c>
      <c r="CA12" s="252">
        <v>3</v>
      </c>
      <c r="CB12" s="253">
        <f>(BY12-BZ12)/CA12</f>
        <v>0.33333333333333331</v>
      </c>
      <c r="CC12" s="252">
        <f t="shared" si="1"/>
        <v>4</v>
      </c>
      <c r="CD12" s="252">
        <f t="shared" si="1"/>
        <v>3</v>
      </c>
      <c r="CE12" s="253">
        <f>(CC12-CD12)/CA12</f>
        <v>0.33333333333333331</v>
      </c>
      <c r="CF12" s="252">
        <f t="shared" si="2"/>
        <v>19</v>
      </c>
      <c r="CG12" s="252">
        <f t="shared" si="2"/>
        <v>22</v>
      </c>
      <c r="CH12" s="253">
        <f>(CF12-CG12)/CA12</f>
        <v>-1</v>
      </c>
      <c r="CI12" s="282">
        <v>3</v>
      </c>
    </row>
    <row r="13" spans="1:87" ht="50.1" customHeight="1" thickBot="1">
      <c r="A13" s="222"/>
      <c r="B13" s="283">
        <v>4</v>
      </c>
      <c r="C13" s="284" t="s">
        <v>137</v>
      </c>
      <c r="D13" s="284" t="s">
        <v>138</v>
      </c>
      <c r="E13" s="250">
        <v>0</v>
      </c>
      <c r="F13" s="250">
        <v>1</v>
      </c>
      <c r="G13" s="250">
        <v>0</v>
      </c>
      <c r="H13" s="250">
        <v>2</v>
      </c>
      <c r="I13" s="250">
        <v>0</v>
      </c>
      <c r="J13" s="250">
        <v>4</v>
      </c>
      <c r="K13" s="250">
        <v>1</v>
      </c>
      <c r="L13" s="250">
        <v>4</v>
      </c>
      <c r="M13" s="250"/>
      <c r="N13" s="251"/>
      <c r="O13" s="249">
        <v>0</v>
      </c>
      <c r="P13" s="250">
        <v>1</v>
      </c>
      <c r="Q13" s="250">
        <v>0</v>
      </c>
      <c r="R13" s="250">
        <v>2</v>
      </c>
      <c r="S13" s="250">
        <v>1</v>
      </c>
      <c r="T13" s="250">
        <v>4</v>
      </c>
      <c r="U13" s="250">
        <v>0</v>
      </c>
      <c r="V13" s="250">
        <v>4</v>
      </c>
      <c r="W13" s="250"/>
      <c r="X13" s="250"/>
      <c r="Y13" s="271">
        <v>0</v>
      </c>
      <c r="Z13" s="269">
        <v>1</v>
      </c>
      <c r="AA13" s="269">
        <v>0</v>
      </c>
      <c r="AB13" s="269">
        <v>2</v>
      </c>
      <c r="AC13" s="269">
        <v>1</v>
      </c>
      <c r="AD13" s="269">
        <v>4</v>
      </c>
      <c r="AE13" s="269">
        <v>1</v>
      </c>
      <c r="AF13" s="269">
        <v>4</v>
      </c>
      <c r="AG13" s="269"/>
      <c r="AH13" s="270"/>
      <c r="AI13" s="249"/>
      <c r="AJ13" s="250"/>
      <c r="AK13" s="250"/>
      <c r="AL13" s="250"/>
      <c r="AM13" s="250"/>
      <c r="AN13" s="250"/>
      <c r="AO13" s="250"/>
      <c r="AP13" s="250"/>
      <c r="AQ13" s="250"/>
      <c r="AR13" s="251"/>
      <c r="AS13" s="250"/>
      <c r="AT13" s="251"/>
      <c r="AU13" s="250"/>
      <c r="AV13" s="250"/>
      <c r="AW13" s="250"/>
      <c r="AX13" s="250"/>
      <c r="AY13" s="250"/>
      <c r="AZ13" s="250"/>
      <c r="BA13" s="250"/>
      <c r="BB13" s="250"/>
      <c r="BC13" s="250"/>
      <c r="BD13" s="250"/>
      <c r="BE13" s="249"/>
      <c r="BF13" s="250"/>
      <c r="BG13" s="250"/>
      <c r="BH13" s="250"/>
      <c r="BI13" s="250"/>
      <c r="BJ13" s="250"/>
      <c r="BK13" s="250"/>
      <c r="BL13" s="250"/>
      <c r="BM13" s="250"/>
      <c r="BN13" s="251"/>
      <c r="BO13" s="249"/>
      <c r="BP13" s="250"/>
      <c r="BQ13" s="250"/>
      <c r="BR13" s="250"/>
      <c r="BS13" s="250"/>
      <c r="BT13" s="250"/>
      <c r="BU13" s="250"/>
      <c r="BV13" s="250"/>
      <c r="BW13" s="250"/>
      <c r="BX13" s="251"/>
      <c r="BY13" s="285">
        <f t="shared" si="0"/>
        <v>0</v>
      </c>
      <c r="BZ13" s="285">
        <f t="shared" si="0"/>
        <v>3</v>
      </c>
      <c r="CA13" s="285">
        <v>3</v>
      </c>
      <c r="CB13" s="286">
        <f>(BY13-BZ13)/CA13</f>
        <v>-1</v>
      </c>
      <c r="CC13" s="285">
        <f t="shared" si="1"/>
        <v>0</v>
      </c>
      <c r="CD13" s="285">
        <f t="shared" si="1"/>
        <v>6</v>
      </c>
      <c r="CE13" s="286">
        <f>(CC13-CD13)/CA13</f>
        <v>-2</v>
      </c>
      <c r="CF13" s="285">
        <f t="shared" si="2"/>
        <v>4</v>
      </c>
      <c r="CG13" s="285">
        <f t="shared" si="2"/>
        <v>24</v>
      </c>
      <c r="CH13" s="286">
        <f>(CF13-CG13)/CA13</f>
        <v>-6.666666666666667</v>
      </c>
      <c r="CI13" s="287">
        <v>4</v>
      </c>
    </row>
  </sheetData>
  <mergeCells count="3">
    <mergeCell ref="H1:AL2"/>
    <mergeCell ref="E5:AR5"/>
    <mergeCell ref="CC6:CH6"/>
  </mergeCells>
  <pageMargins left="0.74803149606299202" right="0.74803149606299202" top="0.23622047244094499" bottom="0.23622047244094499" header="0" footer="0"/>
  <pageSetup scale="32" fitToHeight="2"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sheetPr codeName="Sheet140" enableFormatConditionsCalculation="0">
    <tabColor rgb="FFFF0000"/>
    <pageSetUpPr fitToPage="1"/>
  </sheetPr>
  <dimension ref="A1:T63"/>
  <sheetViews>
    <sheetView showGridLines="0" showZeros="0" workbookViewId="0">
      <selection activeCell="V13" sqref="V13"/>
    </sheetView>
  </sheetViews>
  <sheetFormatPr defaultColWidth="8.85546875"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3" customWidth="1"/>
    <col min="10" max="10" width="10.7109375" customWidth="1"/>
    <col min="11" max="11" width="1.7109375" style="133" customWidth="1"/>
    <col min="12" max="12" width="10.7109375" customWidth="1"/>
    <col min="13" max="13" width="1.7109375" style="134" customWidth="1"/>
    <col min="14" max="14" width="10.7109375" customWidth="1"/>
    <col min="15" max="15" width="1.7109375" style="133" customWidth="1"/>
    <col min="16" max="16" width="10.7109375" customWidth="1"/>
    <col min="17" max="17" width="1.7109375" style="134" customWidth="1"/>
    <col min="18" max="18" width="9.140625" hidden="1" customWidth="1"/>
    <col min="19" max="19" width="8.7109375" customWidth="1"/>
    <col min="20" max="20" width="9.140625" hidden="1" customWidth="1"/>
  </cols>
  <sheetData>
    <row r="1" spans="1:20" s="6" customFormat="1" ht="70.5" customHeight="1">
      <c r="A1" s="1">
        <f>'[3]Week SetUp'!$A$6</f>
        <v>0</v>
      </c>
      <c r="B1" s="1"/>
      <c r="C1" s="2"/>
      <c r="D1" s="2"/>
      <c r="E1" s="2"/>
      <c r="F1" s="2"/>
      <c r="G1" s="2"/>
      <c r="H1" s="2"/>
      <c r="I1" s="3"/>
      <c r="J1" s="4"/>
      <c r="K1" s="4"/>
      <c r="L1" s="5"/>
      <c r="M1" s="3"/>
      <c r="N1" s="3" t="s">
        <v>0</v>
      </c>
      <c r="O1" s="3"/>
      <c r="P1" s="2"/>
      <c r="Q1" s="3"/>
    </row>
    <row r="2" spans="1:20" s="10" customFormat="1" ht="15.75">
      <c r="A2" s="7"/>
      <c r="B2" s="7"/>
      <c r="C2" s="7"/>
      <c r="D2" s="7"/>
      <c r="E2" s="329" t="s">
        <v>75</v>
      </c>
      <c r="F2" s="329"/>
      <c r="G2" s="329"/>
      <c r="H2" s="329"/>
      <c r="I2" s="329"/>
      <c r="J2" s="329"/>
      <c r="K2" s="329"/>
      <c r="L2" s="329"/>
      <c r="M2" s="8"/>
      <c r="N2" s="9"/>
      <c r="O2" s="8"/>
      <c r="P2" s="9"/>
      <c r="Q2" s="8"/>
    </row>
    <row r="3" spans="1:20" s="15" customFormat="1" ht="11.25" customHeight="1">
      <c r="A3" s="11" t="s">
        <v>2</v>
      </c>
      <c r="B3" s="11"/>
      <c r="C3" s="11"/>
      <c r="D3" s="11"/>
      <c r="E3" s="11"/>
      <c r="F3" s="11" t="s">
        <v>58</v>
      </c>
      <c r="G3" s="11"/>
      <c r="H3" s="11"/>
      <c r="I3" s="12"/>
      <c r="J3" s="13"/>
      <c r="K3" s="12"/>
      <c r="L3" s="11"/>
      <c r="M3" s="12"/>
      <c r="N3" s="11"/>
      <c r="O3" s="12"/>
      <c r="P3" s="11"/>
      <c r="Q3" s="14" t="s">
        <v>3</v>
      </c>
    </row>
    <row r="4" spans="1:20" s="23" customFormat="1" ht="11.25" customHeight="1" thickBot="1">
      <c r="A4" s="16" t="str">
        <f>'[3]Week SetUp'!$A$10</f>
        <v>16th - 21st December 2017</v>
      </c>
      <c r="B4" s="16"/>
      <c r="C4" s="16"/>
      <c r="D4" s="17"/>
      <c r="E4" s="17"/>
      <c r="F4" s="17" t="str">
        <f>'[3]Week SetUp'!$C$10</f>
        <v>Jean Merry</v>
      </c>
      <c r="G4" s="18"/>
      <c r="H4" s="17"/>
      <c r="I4" s="19"/>
      <c r="J4" s="20">
        <f>'[3]Week SetUp'!$D$10</f>
        <v>0</v>
      </c>
      <c r="K4" s="19"/>
      <c r="L4" s="21">
        <f>'[3]Week SetUp'!$A$12</f>
        <v>0</v>
      </c>
      <c r="M4" s="19"/>
      <c r="N4" s="17"/>
      <c r="O4" s="19"/>
      <c r="P4" s="17"/>
      <c r="Q4" s="22" t="str">
        <f>'[3]Week SetUp'!$E$10</f>
        <v>Lamech Kevin Clarke</v>
      </c>
    </row>
    <row r="5" spans="1:20" s="15" customFormat="1" ht="9">
      <c r="A5" s="24"/>
      <c r="B5" s="25" t="s">
        <v>4</v>
      </c>
      <c r="C5" s="25" t="s">
        <v>5</v>
      </c>
      <c r="D5" s="25" t="s">
        <v>6</v>
      </c>
      <c r="E5" s="26" t="s">
        <v>7</v>
      </c>
      <c r="F5" s="26" t="s">
        <v>8</v>
      </c>
      <c r="G5" s="26"/>
      <c r="H5" s="26"/>
      <c r="I5" s="26"/>
      <c r="J5" s="25" t="s">
        <v>9</v>
      </c>
      <c r="K5" s="27"/>
      <c r="L5" s="25" t="s">
        <v>11</v>
      </c>
      <c r="M5" s="27"/>
      <c r="N5" s="25" t="s">
        <v>12</v>
      </c>
      <c r="O5" s="27"/>
      <c r="P5" s="25" t="s">
        <v>70</v>
      </c>
      <c r="Q5" s="28"/>
    </row>
    <row r="6" spans="1:20" s="15"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f>IF($D7="","",VLOOKUP($D7,'[3]Girls Si Main Draw Prep'!$A$7:$P$22,15))</f>
        <v>0</v>
      </c>
      <c r="C7" s="37">
        <f>IF($D7="","",VLOOKUP($D7,'[3]Girls Si Main Draw Prep'!$A$7:$P$22,16))</f>
        <v>0</v>
      </c>
      <c r="D7" s="38">
        <v>1</v>
      </c>
      <c r="E7" s="39" t="str">
        <f>UPPER(IF($D7="","",VLOOKUP($D7,'[3]Girls Si Main Draw Prep'!$A$7:$P$22,2)))</f>
        <v>WONG</v>
      </c>
      <c r="F7" s="39" t="str">
        <f>IF($D7="","",VLOOKUP($D7,'[3]Girls Si Main Draw Prep'!$A$7:$P$22,3))</f>
        <v>Cameron</v>
      </c>
      <c r="G7" s="39"/>
      <c r="H7" s="39">
        <f>IF($D7="","",VLOOKUP($D7,'[3]Girls Si Main Draw Prep'!$A$7:$P$22,4))</f>
        <v>0</v>
      </c>
      <c r="I7" s="40"/>
      <c r="J7" s="41"/>
      <c r="K7" s="41"/>
      <c r="L7" s="41"/>
      <c r="M7" s="41"/>
      <c r="N7" s="42"/>
      <c r="O7" s="43"/>
      <c r="P7" s="44"/>
      <c r="Q7" s="45"/>
      <c r="R7" s="46"/>
      <c r="T7" s="48" t="str">
        <f>'[3]SetUp Officials'!P21</f>
        <v>Umpire</v>
      </c>
    </row>
    <row r="8" spans="1:20" s="47" customFormat="1" ht="9.6" customHeight="1">
      <c r="A8" s="49"/>
      <c r="B8" s="50"/>
      <c r="C8" s="50"/>
      <c r="D8" s="50"/>
      <c r="E8" s="41"/>
      <c r="F8" s="41"/>
      <c r="G8" s="51"/>
      <c r="H8" s="52" t="s">
        <v>13</v>
      </c>
      <c r="I8" s="53" t="s">
        <v>14</v>
      </c>
      <c r="J8" s="54" t="str">
        <f>UPPER(IF(OR(I8="a",I8="as"),E7,IF(OR(I8="b",I8="bs"),E9,)))</f>
        <v>WONG</v>
      </c>
      <c r="K8" s="54"/>
      <c r="L8" s="41"/>
      <c r="M8" s="41"/>
      <c r="N8" s="42"/>
      <c r="O8" s="43"/>
      <c r="P8" s="44"/>
      <c r="Q8" s="45"/>
      <c r="R8" s="46"/>
      <c r="T8" s="55" t="str">
        <f>'[3]SetUp Officials'!P22</f>
        <v/>
      </c>
    </row>
    <row r="9" spans="1:20" s="47" customFormat="1" ht="9.6" customHeight="1">
      <c r="A9" s="49">
        <v>2</v>
      </c>
      <c r="B9" s="37">
        <f>IF($D9="","",VLOOKUP($D9,'[3]Girls Si Main Draw Prep'!$A$7:$P$22,15))</f>
        <v>0</v>
      </c>
      <c r="C9" s="37">
        <f>IF($D9="","",VLOOKUP($D9,'[3]Girls Si Main Draw Prep'!$A$7:$P$22,16))</f>
        <v>0</v>
      </c>
      <c r="D9" s="38">
        <v>8</v>
      </c>
      <c r="E9" s="37" t="str">
        <f>UPPER(IF($D9="","",VLOOKUP($D9,'[3]Girls Si Main Draw Prep'!$A$7:$P$22,2)))</f>
        <v>BYE</v>
      </c>
      <c r="F9" s="37">
        <f>IF($D9="","",VLOOKUP($D9,'[3]Girls Si Main Draw Prep'!$A$7:$P$22,3))</f>
        <v>0</v>
      </c>
      <c r="G9" s="37"/>
      <c r="H9" s="37">
        <f>IF($D9="","",VLOOKUP($D9,'[3]Girls Si Main Draw Prep'!$A$7:$P$22,4))</f>
        <v>0</v>
      </c>
      <c r="I9" s="56"/>
      <c r="J9" s="41"/>
      <c r="K9" s="57"/>
      <c r="L9" s="41"/>
      <c r="M9" s="41"/>
      <c r="N9" s="42"/>
      <c r="O9" s="43"/>
      <c r="P9" s="44"/>
      <c r="Q9" s="45"/>
      <c r="R9" s="46"/>
      <c r="T9" s="55" t="str">
        <f>'[3]SetUp Officials'!P23</f>
        <v/>
      </c>
    </row>
    <row r="10" spans="1:20" s="47" customFormat="1" ht="9.6" customHeight="1">
      <c r="A10" s="49"/>
      <c r="B10" s="50"/>
      <c r="C10" s="50"/>
      <c r="D10" s="58"/>
      <c r="E10" s="41"/>
      <c r="F10" s="41"/>
      <c r="G10" s="51"/>
      <c r="H10" s="41"/>
      <c r="I10" s="59"/>
      <c r="J10" s="52" t="s">
        <v>13</v>
      </c>
      <c r="K10" s="60" t="s">
        <v>23</v>
      </c>
      <c r="L10" s="54" t="str">
        <f>UPPER(IF(OR(K10="a",K10="as"),J8,IF(OR(K10="b",K10="bs"),J12,)))</f>
        <v>VALENTINE</v>
      </c>
      <c r="M10" s="61"/>
      <c r="N10" s="62"/>
      <c r="O10" s="62"/>
      <c r="P10" s="44"/>
      <c r="Q10" s="45"/>
      <c r="R10" s="46"/>
      <c r="T10" s="55" t="str">
        <f>'[3]SetUp Officials'!P24</f>
        <v/>
      </c>
    </row>
    <row r="11" spans="1:20" s="47" customFormat="1" ht="9.6" customHeight="1">
      <c r="A11" s="49">
        <v>3</v>
      </c>
      <c r="B11" s="37">
        <f>IF($D11="","",VLOOKUP($D11,'[3]Girls Si Main Draw Prep'!$A$7:$P$22,15))</f>
        <v>0</v>
      </c>
      <c r="C11" s="37">
        <f>IF($D11="","",VLOOKUP($D11,'[3]Girls Si Main Draw Prep'!$A$7:$P$22,16))</f>
        <v>0</v>
      </c>
      <c r="D11" s="38">
        <v>6</v>
      </c>
      <c r="E11" s="37" t="str">
        <f>UPPER(IF($D11="","",VLOOKUP($D11,'[3]Girls Si Main Draw Prep'!$A$7:$P$22,2)))</f>
        <v>MACKENZIE</v>
      </c>
      <c r="F11" s="37" t="str">
        <f>IF($D11="","",VLOOKUP($D11,'[3]Girls Si Main Draw Prep'!$A$7:$P$22,3))</f>
        <v>Gabrielle</v>
      </c>
      <c r="G11" s="37"/>
      <c r="H11" s="37">
        <f>IF($D11="","",VLOOKUP($D11,'[3]Girls Si Main Draw Prep'!$A$7:$P$22,4))</f>
        <v>0</v>
      </c>
      <c r="I11" s="40"/>
      <c r="J11" s="41"/>
      <c r="K11" s="63"/>
      <c r="L11" s="41" t="s">
        <v>173</v>
      </c>
      <c r="M11" s="64"/>
      <c r="N11" s="62"/>
      <c r="O11" s="62"/>
      <c r="P11" s="44"/>
      <c r="Q11" s="45"/>
      <c r="R11" s="46"/>
      <c r="T11" s="55" t="str">
        <f>'[3]SetUp Officials'!P25</f>
        <v/>
      </c>
    </row>
    <row r="12" spans="1:20" s="47" customFormat="1" ht="9.6" customHeight="1">
      <c r="A12" s="49"/>
      <c r="B12" s="50"/>
      <c r="C12" s="50"/>
      <c r="D12" s="58"/>
      <c r="E12" s="41"/>
      <c r="F12" s="41"/>
      <c r="G12" s="51"/>
      <c r="H12" s="52" t="s">
        <v>13</v>
      </c>
      <c r="I12" s="53" t="s">
        <v>23</v>
      </c>
      <c r="J12" s="54" t="str">
        <f>UPPER(IF(OR(I12="a",I12="as"),E11,IF(OR(I12="b",I12="bs"),E13,)))</f>
        <v>VALENTINE</v>
      </c>
      <c r="K12" s="65"/>
      <c r="L12" s="41"/>
      <c r="M12" s="64"/>
      <c r="N12" s="62"/>
      <c r="O12" s="62"/>
      <c r="P12" s="44"/>
      <c r="Q12" s="45"/>
      <c r="R12" s="46"/>
      <c r="T12" s="55" t="str">
        <f>'[3]SetUp Officials'!P26</f>
        <v/>
      </c>
    </row>
    <row r="13" spans="1:20" s="47" customFormat="1" ht="9.6" customHeight="1">
      <c r="A13" s="49">
        <v>4</v>
      </c>
      <c r="B13" s="37">
        <f>IF($D13="","",VLOOKUP($D13,'[3]Girls Si Main Draw Prep'!$A$7:$P$22,15))</f>
        <v>0</v>
      </c>
      <c r="C13" s="37">
        <f>IF($D13="","",VLOOKUP($D13,'[3]Girls Si Main Draw Prep'!$A$7:$P$22,16))</f>
        <v>0</v>
      </c>
      <c r="D13" s="38">
        <v>5</v>
      </c>
      <c r="E13" s="37" t="str">
        <f>UPPER(IF($D13="","",VLOOKUP($D13,'[3]Girls Si Main Draw Prep'!$A$7:$P$22,2)))</f>
        <v>VALENTINE</v>
      </c>
      <c r="F13" s="37" t="str">
        <f>IF($D13="","",VLOOKUP($D13,'[3]Girls Si Main Draw Prep'!$A$7:$P$22,3))</f>
        <v>Shauna</v>
      </c>
      <c r="G13" s="37"/>
      <c r="H13" s="37">
        <f>IF($D13="","",VLOOKUP($D13,'[3]Girls Si Main Draw Prep'!$A$7:$P$22,4))</f>
        <v>0</v>
      </c>
      <c r="I13" s="66"/>
      <c r="J13" s="41" t="s">
        <v>196</v>
      </c>
      <c r="K13" s="41"/>
      <c r="L13" s="41"/>
      <c r="M13" s="64"/>
      <c r="N13" s="62"/>
      <c r="O13" s="62"/>
      <c r="P13" s="44"/>
      <c r="Q13" s="45"/>
      <c r="R13" s="46"/>
      <c r="T13" s="55" t="str">
        <f>'[3]SetUp Officials'!P27</f>
        <v/>
      </c>
    </row>
    <row r="14" spans="1:20" s="47" customFormat="1" ht="9.6" customHeight="1">
      <c r="A14" s="49"/>
      <c r="B14" s="50"/>
      <c r="C14" s="50"/>
      <c r="D14" s="58"/>
      <c r="E14" s="41"/>
      <c r="F14" s="41"/>
      <c r="G14" s="51"/>
      <c r="H14" s="67"/>
      <c r="I14" s="59"/>
      <c r="J14" s="41"/>
      <c r="K14" s="41"/>
      <c r="L14" s="52" t="s">
        <v>13</v>
      </c>
      <c r="M14" s="60" t="s">
        <v>23</v>
      </c>
      <c r="N14" s="54" t="str">
        <f>UPPER(IF(OR(M14="a",M14="as"),L10,IF(OR(M14="b",M14="bs"),L18,)))</f>
        <v>MUKERJI</v>
      </c>
      <c r="O14" s="61"/>
      <c r="P14" s="44"/>
      <c r="Q14" s="45"/>
      <c r="R14" s="46"/>
      <c r="T14" s="55" t="str">
        <f>'[3]SetUp Officials'!P28</f>
        <v/>
      </c>
    </row>
    <row r="15" spans="1:20" s="47" customFormat="1" ht="9.6" customHeight="1">
      <c r="A15" s="36">
        <v>5</v>
      </c>
      <c r="B15" s="37">
        <f>IF($D15="","",VLOOKUP($D15,'[3]Girls Si Main Draw Prep'!$A$7:$P$22,15))</f>
        <v>0</v>
      </c>
      <c r="C15" s="37">
        <f>IF($D15="","",VLOOKUP($D15,'[3]Girls Si Main Draw Prep'!$A$7:$P$22,16))</f>
        <v>0</v>
      </c>
      <c r="D15" s="38">
        <v>3</v>
      </c>
      <c r="E15" s="39" t="str">
        <f>UPPER(IF($D15="","",VLOOKUP($D15,'[3]Girls Si Main Draw Prep'!$A$7:$P$22,2)))</f>
        <v>MUKERJI</v>
      </c>
      <c r="F15" s="39" t="str">
        <f>IF($D15="","",VLOOKUP($D15,'[3]Girls Si Main Draw Prep'!$A$7:$P$22,3))</f>
        <v>Cheisea</v>
      </c>
      <c r="G15" s="39"/>
      <c r="H15" s="39">
        <f>IF($D15="","",VLOOKUP($D15,'[3]Girls Si Main Draw Prep'!$A$7:$P$22,4))</f>
        <v>0</v>
      </c>
      <c r="I15" s="68"/>
      <c r="J15" s="41"/>
      <c r="K15" s="41"/>
      <c r="L15" s="41"/>
      <c r="M15" s="64"/>
      <c r="N15" s="41" t="s">
        <v>175</v>
      </c>
      <c r="O15" s="199"/>
      <c r="P15" s="200"/>
      <c r="Q15" s="210"/>
      <c r="R15" s="211"/>
      <c r="S15" s="212"/>
      <c r="T15" s="55" t="str">
        <f>'[3]SetUp Officials'!P29</f>
        <v/>
      </c>
    </row>
    <row r="16" spans="1:20" s="47" customFormat="1" ht="9.6" customHeight="1" thickBot="1">
      <c r="A16" s="49"/>
      <c r="B16" s="50"/>
      <c r="C16" s="50"/>
      <c r="D16" s="58"/>
      <c r="E16" s="41"/>
      <c r="F16" s="41"/>
      <c r="G16" s="51"/>
      <c r="H16" s="52" t="s">
        <v>13</v>
      </c>
      <c r="I16" s="53" t="s">
        <v>19</v>
      </c>
      <c r="J16" s="54" t="str">
        <f>UPPER(IF(OR(I16="a",I16="as"),E15,IF(OR(I16="b",I16="bs"),E17,)))</f>
        <v>MUKERJI</v>
      </c>
      <c r="K16" s="54"/>
      <c r="L16" s="41"/>
      <c r="M16" s="64"/>
      <c r="N16" s="62"/>
      <c r="O16" s="199"/>
      <c r="P16" s="200"/>
      <c r="Q16" s="210"/>
      <c r="R16" s="211"/>
      <c r="S16" s="212"/>
      <c r="T16" s="70" t="str">
        <f>'[3]SetUp Officials'!P30</f>
        <v>None</v>
      </c>
    </row>
    <row r="17" spans="1:19" s="47" customFormat="1" ht="9.6" customHeight="1">
      <c r="A17" s="49">
        <v>6</v>
      </c>
      <c r="B17" s="37">
        <f>IF($D17="","",VLOOKUP($D17,'[3]Girls Si Main Draw Prep'!$A$7:$P$22,15))</f>
        <v>0</v>
      </c>
      <c r="C17" s="37">
        <f>IF($D17="","",VLOOKUP($D17,'[3]Girls Si Main Draw Prep'!$A$7:$P$22,16))</f>
        <v>0</v>
      </c>
      <c r="D17" s="38">
        <v>4</v>
      </c>
      <c r="E17" s="37" t="str">
        <f>UPPER(IF($D17="","",VLOOKUP($D17,'[3]Girls Si Main Draw Prep'!$A$7:$P$22,2)))</f>
        <v>MERRY</v>
      </c>
      <c r="F17" s="37" t="str">
        <f>IF($D17="","",VLOOKUP($D17,'[3]Girls Si Main Draw Prep'!$A$7:$P$22,3))</f>
        <v>Charlotte</v>
      </c>
      <c r="G17" s="37"/>
      <c r="H17" s="37">
        <f>IF($D17="","",VLOOKUP($D17,'[3]Girls Si Main Draw Prep'!$A$7:$P$22,4))</f>
        <v>0</v>
      </c>
      <c r="I17" s="56"/>
      <c r="J17" s="41" t="s">
        <v>197</v>
      </c>
      <c r="K17" s="57"/>
      <c r="L17" s="41"/>
      <c r="M17" s="64"/>
      <c r="N17" s="62"/>
      <c r="O17" s="199"/>
      <c r="P17" s="200"/>
      <c r="Q17" s="210"/>
      <c r="R17" s="211"/>
      <c r="S17" s="212"/>
    </row>
    <row r="18" spans="1:19" s="47" customFormat="1" ht="9.6" customHeight="1">
      <c r="A18" s="49"/>
      <c r="B18" s="50"/>
      <c r="C18" s="50"/>
      <c r="D18" s="58"/>
      <c r="E18" s="41"/>
      <c r="F18" s="41"/>
      <c r="G18" s="51"/>
      <c r="H18" s="41"/>
      <c r="I18" s="59"/>
      <c r="J18" s="52" t="s">
        <v>13</v>
      </c>
      <c r="K18" s="60" t="s">
        <v>19</v>
      </c>
      <c r="L18" s="54" t="str">
        <f>UPPER(IF(OR(K18="a",K18="as"),J16,IF(OR(K18="b",K18="bs"),J20,)))</f>
        <v>MUKERJI</v>
      </c>
      <c r="M18" s="71"/>
      <c r="N18" s="62"/>
      <c r="O18" s="199"/>
      <c r="P18" s="200"/>
      <c r="Q18" s="210"/>
      <c r="R18" s="211"/>
      <c r="S18" s="212"/>
    </row>
    <row r="19" spans="1:19" s="47" customFormat="1" ht="9.6" customHeight="1">
      <c r="A19" s="49">
        <v>7</v>
      </c>
      <c r="B19" s="37">
        <f>IF($D19="","",VLOOKUP($D19,'[3]Girls Si Main Draw Prep'!$A$7:$P$22,15))</f>
        <v>0</v>
      </c>
      <c r="C19" s="37">
        <f>IF($D19="","",VLOOKUP($D19,'[3]Girls Si Main Draw Prep'!$A$7:$P$22,16))</f>
        <v>0</v>
      </c>
      <c r="D19" s="38">
        <v>8</v>
      </c>
      <c r="E19" s="37" t="str">
        <f>UPPER(IF($D19="","",VLOOKUP($D19,'[3]Girls Si Main Draw Prep'!$A$7:$P$22,2)))</f>
        <v>BYE</v>
      </c>
      <c r="F19" s="37">
        <f>IF($D19="","",VLOOKUP($D19,'[3]Girls Si Main Draw Prep'!$A$7:$P$22,3))</f>
        <v>0</v>
      </c>
      <c r="G19" s="37"/>
      <c r="H19" s="37">
        <f>IF($D19="","",VLOOKUP($D19,'[3]Girls Si Main Draw Prep'!$A$7:$P$22,4))</f>
        <v>0</v>
      </c>
      <c r="I19" s="40"/>
      <c r="J19" s="41"/>
      <c r="K19" s="63"/>
      <c r="L19" s="41" t="s">
        <v>198</v>
      </c>
      <c r="M19" s="62"/>
      <c r="N19" s="62"/>
      <c r="O19" s="199"/>
      <c r="P19" s="200"/>
      <c r="Q19" s="210"/>
      <c r="R19" s="211"/>
      <c r="S19" s="212"/>
    </row>
    <row r="20" spans="1:19" s="47" customFormat="1" ht="9.6" customHeight="1">
      <c r="A20" s="49"/>
      <c r="B20" s="50"/>
      <c r="C20" s="50"/>
      <c r="D20" s="50"/>
      <c r="E20" s="41"/>
      <c r="F20" s="41"/>
      <c r="G20" s="51"/>
      <c r="H20" s="52" t="s">
        <v>13</v>
      </c>
      <c r="I20" s="53" t="s">
        <v>29</v>
      </c>
      <c r="J20" s="54" t="str">
        <f>UPPER(IF(OR(I20="a",I20="as"),E19,IF(OR(I20="b",I20="bs"),E21,)))</f>
        <v>READY</v>
      </c>
      <c r="K20" s="65"/>
      <c r="L20" s="41"/>
      <c r="M20" s="62"/>
      <c r="N20" s="62"/>
      <c r="O20" s="199"/>
      <c r="P20" s="200"/>
      <c r="Q20" s="210"/>
      <c r="R20" s="211"/>
      <c r="S20" s="212"/>
    </row>
    <row r="21" spans="1:19" s="47" customFormat="1" ht="9.6" customHeight="1">
      <c r="A21" s="49">
        <v>8</v>
      </c>
      <c r="B21" s="37">
        <f>IF($D21="","",VLOOKUP($D21,'[3]Girls Si Main Draw Prep'!$A$7:$P$22,15))</f>
        <v>0</v>
      </c>
      <c r="C21" s="37">
        <f>IF($D21="","",VLOOKUP($D21,'[3]Girls Si Main Draw Prep'!$A$7:$P$22,16))</f>
        <v>0</v>
      </c>
      <c r="D21" s="38">
        <v>2</v>
      </c>
      <c r="E21" s="37" t="str">
        <f>UPPER(IF($D21="","",VLOOKUP($D21,'[3]Girls Si Main Draw Prep'!$A$7:$P$22,2)))</f>
        <v>READY</v>
      </c>
      <c r="F21" s="37" t="str">
        <f>IF($D21="","",VLOOKUP($D21,'[3]Girls Si Main Draw Prep'!$A$7:$P$22,3))</f>
        <v>Charlotte</v>
      </c>
      <c r="G21" s="37"/>
      <c r="H21" s="37">
        <f>IF($D21="","",VLOOKUP($D21,'[3]Girls Si Main Draw Prep'!$A$7:$P$22,4))</f>
        <v>0</v>
      </c>
      <c r="I21" s="66"/>
      <c r="J21" s="41"/>
      <c r="K21" s="41"/>
      <c r="L21" s="41"/>
      <c r="M21" s="62"/>
      <c r="N21" s="62"/>
      <c r="O21" s="199"/>
      <c r="P21" s="200"/>
      <c r="Q21" s="210"/>
      <c r="R21" s="211"/>
      <c r="S21" s="212"/>
    </row>
    <row r="22" spans="1:19" s="47" customFormat="1" ht="9.6" customHeight="1">
      <c r="A22" s="49"/>
      <c r="B22" s="50"/>
      <c r="C22" s="50"/>
      <c r="D22" s="50"/>
      <c r="E22" s="67"/>
      <c r="F22" s="67"/>
      <c r="G22" s="72"/>
      <c r="H22" s="67"/>
      <c r="I22" s="59"/>
      <c r="J22" s="41"/>
      <c r="K22" s="41"/>
      <c r="L22" s="41"/>
      <c r="M22" s="62"/>
      <c r="N22" s="52" t="s">
        <v>13</v>
      </c>
      <c r="O22" s="201"/>
      <c r="P22" s="202" t="str">
        <f>UPPER(IF(OR(O22="a",O22="as"),N14,IF(OR(O22="b",O22="bs"),#REF!,)))</f>
        <v/>
      </c>
      <c r="Q22" s="199"/>
      <c r="R22" s="211"/>
      <c r="S22" s="212"/>
    </row>
    <row r="23" spans="1:19" s="47" customFormat="1" ht="36.950000000000003" customHeight="1">
      <c r="A23" s="203"/>
      <c r="B23" s="161"/>
      <c r="C23" s="161"/>
      <c r="D23" s="50"/>
      <c r="E23" s="161"/>
      <c r="F23" s="161"/>
      <c r="G23" s="161"/>
      <c r="H23" s="161"/>
      <c r="I23" s="50"/>
      <c r="J23" s="161"/>
      <c r="K23" s="161"/>
      <c r="L23" s="161"/>
      <c r="M23" s="188"/>
      <c r="N23" s="188"/>
      <c r="O23" s="188"/>
      <c r="P23" s="44"/>
      <c r="Q23" s="45"/>
      <c r="R23" s="46"/>
    </row>
    <row r="24" spans="1:19" s="47" customFormat="1" ht="9.6" hidden="1" customHeight="1">
      <c r="A24" s="204"/>
      <c r="B24" s="50"/>
      <c r="C24" s="50"/>
      <c r="D24" s="50"/>
      <c r="E24" s="161"/>
      <c r="F24" s="161"/>
      <c r="H24" s="205"/>
      <c r="I24" s="50"/>
      <c r="J24" s="161"/>
      <c r="K24" s="161"/>
      <c r="L24" s="161"/>
      <c r="M24" s="188"/>
      <c r="N24" s="188"/>
      <c r="O24" s="188"/>
      <c r="P24" s="44"/>
      <c r="Q24" s="45"/>
      <c r="R24" s="46"/>
    </row>
    <row r="25" spans="1:19" s="47" customFormat="1" ht="9.6" hidden="1" customHeight="1">
      <c r="A25" s="204"/>
      <c r="B25" s="161"/>
      <c r="C25" s="161"/>
      <c r="D25" s="50"/>
      <c r="E25" s="161"/>
      <c r="F25" s="161"/>
      <c r="G25" s="161"/>
      <c r="H25" s="161"/>
      <c r="I25" s="50"/>
      <c r="J25" s="161"/>
      <c r="K25" s="173"/>
      <c r="L25" s="161"/>
      <c r="M25" s="188"/>
      <c r="N25" s="188"/>
      <c r="O25" s="188"/>
      <c r="P25" s="44"/>
      <c r="Q25" s="45"/>
      <c r="R25" s="46"/>
    </row>
    <row r="26" spans="1:19" s="47" customFormat="1" ht="9.6" hidden="1" customHeight="1">
      <c r="A26" s="204"/>
      <c r="B26" s="50"/>
      <c r="C26" s="50"/>
      <c r="D26" s="50"/>
      <c r="E26" s="161"/>
      <c r="F26" s="161"/>
      <c r="H26" s="161"/>
      <c r="I26" s="50"/>
      <c r="J26" s="205"/>
      <c r="K26" s="50"/>
      <c r="L26" s="161"/>
      <c r="M26" s="188"/>
      <c r="N26" s="188"/>
      <c r="O26" s="188"/>
      <c r="P26" s="44"/>
      <c r="Q26" s="45"/>
      <c r="R26" s="46"/>
    </row>
    <row r="27" spans="1:19" s="47" customFormat="1" ht="9.6" hidden="1" customHeight="1">
      <c r="A27" s="204"/>
      <c r="B27" s="161"/>
      <c r="C27" s="161"/>
      <c r="D27" s="50"/>
      <c r="E27" s="161"/>
      <c r="F27" s="161"/>
      <c r="G27" s="161"/>
      <c r="H27" s="161"/>
      <c r="I27" s="50"/>
      <c r="J27" s="161"/>
      <c r="K27" s="161"/>
      <c r="L27" s="161"/>
      <c r="M27" s="188"/>
      <c r="N27" s="188"/>
      <c r="O27" s="188"/>
      <c r="P27" s="44"/>
      <c r="Q27" s="45"/>
      <c r="R27" s="80"/>
    </row>
    <row r="28" spans="1:19" s="47" customFormat="1" ht="9.6" hidden="1" customHeight="1">
      <c r="A28" s="204"/>
      <c r="B28" s="50"/>
      <c r="C28" s="50"/>
      <c r="D28" s="50"/>
      <c r="E28" s="161"/>
      <c r="F28" s="161"/>
      <c r="H28" s="205"/>
      <c r="I28" s="50"/>
      <c r="J28" s="161"/>
      <c r="K28" s="161"/>
      <c r="L28" s="161"/>
      <c r="M28" s="188"/>
      <c r="N28" s="188"/>
      <c r="O28" s="188"/>
      <c r="P28" s="44"/>
      <c r="Q28" s="45"/>
      <c r="R28" s="46"/>
    </row>
    <row r="29" spans="1:19" s="47" customFormat="1" ht="9.6" hidden="1" customHeight="1">
      <c r="A29" s="204"/>
      <c r="B29" s="161"/>
      <c r="C29" s="161"/>
      <c r="D29" s="50"/>
      <c r="E29" s="161"/>
      <c r="F29" s="161"/>
      <c r="G29" s="161"/>
      <c r="H29" s="161"/>
      <c r="I29" s="50"/>
      <c r="J29" s="161"/>
      <c r="K29" s="161"/>
      <c r="L29" s="161"/>
      <c r="M29" s="188"/>
      <c r="N29" s="188"/>
      <c r="O29" s="188"/>
      <c r="P29" s="44"/>
      <c r="Q29" s="45"/>
      <c r="R29" s="46"/>
    </row>
    <row r="30" spans="1:19" s="47" customFormat="1" ht="9.6" hidden="1" customHeight="1">
      <c r="A30" s="204"/>
      <c r="B30" s="50"/>
      <c r="C30" s="50"/>
      <c r="D30" s="50"/>
      <c r="E30" s="161"/>
      <c r="F30" s="161"/>
      <c r="H30" s="161"/>
      <c r="I30" s="50"/>
      <c r="J30" s="161"/>
      <c r="K30" s="161"/>
      <c r="L30" s="205"/>
      <c r="M30" s="50"/>
      <c r="N30" s="161"/>
      <c r="O30" s="188"/>
      <c r="P30" s="44"/>
      <c r="Q30" s="45"/>
      <c r="R30" s="46"/>
    </row>
    <row r="31" spans="1:19" s="47" customFormat="1" ht="9.6" hidden="1" customHeight="1">
      <c r="A31" s="204"/>
      <c r="B31" s="161"/>
      <c r="C31" s="161"/>
      <c r="D31" s="50"/>
      <c r="E31" s="161"/>
      <c r="F31" s="161"/>
      <c r="G31" s="161"/>
      <c r="H31" s="161"/>
      <c r="I31" s="50"/>
      <c r="J31" s="161"/>
      <c r="K31" s="161"/>
      <c r="L31" s="161"/>
      <c r="M31" s="188"/>
      <c r="N31" s="161"/>
      <c r="O31" s="188"/>
      <c r="P31" s="44"/>
      <c r="Q31" s="45"/>
      <c r="R31" s="46"/>
    </row>
    <row r="32" spans="1:19" s="47" customFormat="1" ht="9.6" hidden="1" customHeight="1">
      <c r="A32" s="204"/>
      <c r="B32" s="50"/>
      <c r="C32" s="50"/>
      <c r="D32" s="50"/>
      <c r="E32" s="161"/>
      <c r="F32" s="161"/>
      <c r="H32" s="205"/>
      <c r="I32" s="50"/>
      <c r="J32" s="161"/>
      <c r="K32" s="161"/>
      <c r="L32" s="161"/>
      <c r="M32" s="188"/>
      <c r="N32" s="188"/>
      <c r="O32" s="188"/>
      <c r="P32" s="44"/>
      <c r="Q32" s="45"/>
      <c r="R32" s="46"/>
    </row>
    <row r="33" spans="1:18" s="47" customFormat="1" ht="9.6" hidden="1" customHeight="1">
      <c r="A33" s="204"/>
      <c r="B33" s="161"/>
      <c r="C33" s="161"/>
      <c r="D33" s="50"/>
      <c r="E33" s="161"/>
      <c r="F33" s="161"/>
      <c r="G33" s="161"/>
      <c r="H33" s="161"/>
      <c r="I33" s="50"/>
      <c r="J33" s="161"/>
      <c r="K33" s="173"/>
      <c r="L33" s="161"/>
      <c r="M33" s="188"/>
      <c r="N33" s="188"/>
      <c r="O33" s="188"/>
      <c r="P33" s="44"/>
      <c r="Q33" s="45"/>
      <c r="R33" s="46"/>
    </row>
    <row r="34" spans="1:18" s="47" customFormat="1" ht="9.6" hidden="1" customHeight="1">
      <c r="A34" s="204"/>
      <c r="B34" s="50"/>
      <c r="C34" s="50"/>
      <c r="D34" s="50"/>
      <c r="E34" s="161"/>
      <c r="F34" s="161"/>
      <c r="H34" s="161"/>
      <c r="I34" s="50"/>
      <c r="J34" s="205"/>
      <c r="K34" s="50"/>
      <c r="L34" s="161"/>
      <c r="M34" s="188"/>
      <c r="N34" s="188"/>
      <c r="O34" s="188"/>
      <c r="P34" s="44"/>
      <c r="Q34" s="45"/>
      <c r="R34" s="46"/>
    </row>
    <row r="35" spans="1:18" s="47" customFormat="1" ht="9.6" hidden="1" customHeight="1">
      <c r="A35" s="204"/>
      <c r="B35" s="161"/>
      <c r="C35" s="161"/>
      <c r="D35" s="50"/>
      <c r="E35" s="161"/>
      <c r="F35" s="161"/>
      <c r="G35" s="161"/>
      <c r="H35" s="161"/>
      <c r="I35" s="50"/>
      <c r="J35" s="161"/>
      <c r="K35" s="161"/>
      <c r="L35" s="161"/>
      <c r="M35" s="188"/>
      <c r="N35" s="188"/>
      <c r="O35" s="188"/>
      <c r="P35" s="44"/>
      <c r="Q35" s="45"/>
      <c r="R35" s="46"/>
    </row>
    <row r="36" spans="1:18" s="47" customFormat="1" ht="9.6" hidden="1" customHeight="1">
      <c r="A36" s="204"/>
      <c r="B36" s="50"/>
      <c r="C36" s="50"/>
      <c r="D36" s="50"/>
      <c r="E36" s="161"/>
      <c r="F36" s="161"/>
      <c r="H36" s="205"/>
      <c r="I36" s="50"/>
      <c r="J36" s="161"/>
      <c r="K36" s="161"/>
      <c r="L36" s="161"/>
      <c r="M36" s="188"/>
      <c r="N36" s="188"/>
      <c r="O36" s="188"/>
      <c r="P36" s="44"/>
      <c r="Q36" s="45"/>
      <c r="R36" s="46"/>
    </row>
    <row r="37" spans="1:18" s="47" customFormat="1" ht="9.6" hidden="1" customHeight="1">
      <c r="A37" s="203"/>
      <c r="B37" s="161"/>
      <c r="C37" s="161"/>
      <c r="D37" s="50"/>
      <c r="E37" s="161"/>
      <c r="F37" s="161"/>
      <c r="G37" s="161"/>
      <c r="H37" s="161"/>
      <c r="I37" s="50"/>
      <c r="J37" s="161"/>
      <c r="K37" s="161"/>
      <c r="L37" s="161"/>
      <c r="M37" s="161"/>
      <c r="N37" s="42"/>
      <c r="O37" s="42"/>
      <c r="P37" s="44"/>
      <c r="Q37" s="45"/>
      <c r="R37" s="46"/>
    </row>
    <row r="38" spans="1:18" s="47" customFormat="1" ht="9.6" hidden="1" customHeight="1">
      <c r="A38" s="204"/>
      <c r="B38" s="50"/>
      <c r="C38" s="50"/>
      <c r="D38" s="50"/>
      <c r="E38" s="67"/>
      <c r="F38" s="67"/>
      <c r="G38" s="72"/>
      <c r="H38" s="41"/>
      <c r="I38" s="59"/>
      <c r="J38" s="41"/>
      <c r="K38" s="41"/>
      <c r="L38" s="41"/>
      <c r="M38" s="62"/>
      <c r="N38" s="62"/>
      <c r="O38" s="62"/>
      <c r="P38" s="44"/>
      <c r="Q38" s="45"/>
      <c r="R38" s="46"/>
    </row>
    <row r="39" spans="1:18" s="47" customFormat="1" ht="9.6" hidden="1" customHeight="1">
      <c r="A39" s="203"/>
      <c r="B39" s="161"/>
      <c r="C39" s="161"/>
      <c r="D39" s="50"/>
      <c r="E39" s="161"/>
      <c r="F39" s="161"/>
      <c r="G39" s="161"/>
      <c r="H39" s="161"/>
      <c r="I39" s="50"/>
      <c r="J39" s="161"/>
      <c r="K39" s="161"/>
      <c r="L39" s="161"/>
      <c r="M39" s="188"/>
      <c r="N39" s="188"/>
      <c r="O39" s="188"/>
      <c r="P39" s="44"/>
      <c r="Q39" s="45"/>
      <c r="R39" s="46"/>
    </row>
    <row r="40" spans="1:18" s="47" customFormat="1" ht="9.6" hidden="1" customHeight="1">
      <c r="A40" s="204"/>
      <c r="B40" s="50"/>
      <c r="C40" s="50"/>
      <c r="D40" s="50"/>
      <c r="E40" s="161"/>
      <c r="F40" s="161"/>
      <c r="H40" s="205"/>
      <c r="I40" s="50"/>
      <c r="J40" s="161"/>
      <c r="K40" s="161"/>
      <c r="L40" s="161"/>
      <c r="M40" s="188"/>
      <c r="N40" s="188"/>
      <c r="O40" s="188"/>
      <c r="P40" s="44"/>
      <c r="Q40" s="45"/>
      <c r="R40" s="46"/>
    </row>
    <row r="41" spans="1:18" s="47" customFormat="1" ht="9.6" hidden="1" customHeight="1">
      <c r="A41" s="204"/>
      <c r="B41" s="161"/>
      <c r="C41" s="161"/>
      <c r="D41" s="50"/>
      <c r="E41" s="161"/>
      <c r="F41" s="161"/>
      <c r="G41" s="161"/>
      <c r="H41" s="161"/>
      <c r="I41" s="50"/>
      <c r="J41" s="161"/>
      <c r="K41" s="173"/>
      <c r="L41" s="161"/>
      <c r="M41" s="188"/>
      <c r="N41" s="188"/>
      <c r="O41" s="188"/>
      <c r="P41" s="44"/>
      <c r="Q41" s="45"/>
      <c r="R41" s="46"/>
    </row>
    <row r="42" spans="1:18" s="47" customFormat="1" ht="9.6" hidden="1" customHeight="1">
      <c r="A42" s="204"/>
      <c r="B42" s="50"/>
      <c r="C42" s="50"/>
      <c r="D42" s="50"/>
      <c r="E42" s="161"/>
      <c r="F42" s="161"/>
      <c r="H42" s="161"/>
      <c r="I42" s="50"/>
      <c r="J42" s="205"/>
      <c r="K42" s="50"/>
      <c r="L42" s="161"/>
      <c r="M42" s="188"/>
      <c r="N42" s="188"/>
      <c r="O42" s="188"/>
      <c r="P42" s="44"/>
      <c r="Q42" s="45"/>
      <c r="R42" s="46"/>
    </row>
    <row r="43" spans="1:18" s="47" customFormat="1" ht="9.6" hidden="1" customHeight="1">
      <c r="A43" s="204"/>
      <c r="B43" s="161"/>
      <c r="C43" s="161"/>
      <c r="D43" s="50"/>
      <c r="E43" s="161"/>
      <c r="F43" s="161"/>
      <c r="G43" s="161"/>
      <c r="H43" s="161"/>
      <c r="I43" s="50"/>
      <c r="J43" s="161"/>
      <c r="K43" s="161"/>
      <c r="L43" s="161"/>
      <c r="M43" s="188"/>
      <c r="N43" s="188"/>
      <c r="O43" s="188"/>
      <c r="P43" s="44"/>
      <c r="Q43" s="45"/>
      <c r="R43" s="80"/>
    </row>
    <row r="44" spans="1:18" s="47" customFormat="1" ht="9.6" hidden="1" customHeight="1">
      <c r="A44" s="204"/>
      <c r="B44" s="50"/>
      <c r="C44" s="50"/>
      <c r="D44" s="50"/>
      <c r="E44" s="161"/>
      <c r="F44" s="161"/>
      <c r="H44" s="205"/>
      <c r="I44" s="50"/>
      <c r="J44" s="161"/>
      <c r="K44" s="161"/>
      <c r="L44" s="161"/>
      <c r="M44" s="188"/>
      <c r="N44" s="188"/>
      <c r="O44" s="188"/>
      <c r="P44" s="44"/>
      <c r="Q44" s="45"/>
      <c r="R44" s="46"/>
    </row>
    <row r="45" spans="1:18" s="47" customFormat="1" ht="9.6" hidden="1" customHeight="1">
      <c r="A45" s="204"/>
      <c r="B45" s="161"/>
      <c r="C45" s="161"/>
      <c r="D45" s="50"/>
      <c r="E45" s="161"/>
      <c r="F45" s="161"/>
      <c r="G45" s="161"/>
      <c r="H45" s="161"/>
      <c r="I45" s="50"/>
      <c r="J45" s="161"/>
      <c r="K45" s="161"/>
      <c r="L45" s="161"/>
      <c r="M45" s="188"/>
      <c r="N45" s="188"/>
      <c r="O45" s="188"/>
      <c r="P45" s="44"/>
      <c r="Q45" s="45"/>
      <c r="R45" s="46"/>
    </row>
    <row r="46" spans="1:18" s="47" customFormat="1" ht="9.6" hidden="1" customHeight="1">
      <c r="A46" s="204"/>
      <c r="B46" s="50"/>
      <c r="C46" s="50"/>
      <c r="D46" s="50"/>
      <c r="E46" s="161"/>
      <c r="F46" s="161"/>
      <c r="H46" s="161"/>
      <c r="I46" s="50"/>
      <c r="J46" s="161"/>
      <c r="K46" s="161"/>
      <c r="L46" s="205"/>
      <c r="M46" s="50"/>
      <c r="N46" s="161"/>
      <c r="O46" s="188"/>
      <c r="P46" s="44"/>
      <c r="Q46" s="45"/>
      <c r="R46" s="46"/>
    </row>
    <row r="47" spans="1:18" s="47" customFormat="1" ht="9.6" hidden="1" customHeight="1">
      <c r="A47" s="204"/>
      <c r="B47" s="161"/>
      <c r="C47" s="161"/>
      <c r="D47" s="50"/>
      <c r="E47" s="161"/>
      <c r="F47" s="161"/>
      <c r="G47" s="161"/>
      <c r="H47" s="161"/>
      <c r="I47" s="50"/>
      <c r="J47" s="161"/>
      <c r="K47" s="161"/>
      <c r="L47" s="161"/>
      <c r="M47" s="188"/>
      <c r="N47" s="161"/>
      <c r="O47" s="188"/>
      <c r="P47" s="44"/>
      <c r="Q47" s="45"/>
      <c r="R47" s="46"/>
    </row>
    <row r="48" spans="1:18" s="47" customFormat="1" ht="9.6" hidden="1" customHeight="1">
      <c r="A48" s="204"/>
      <c r="B48" s="50"/>
      <c r="C48" s="50"/>
      <c r="D48" s="50"/>
      <c r="E48" s="161"/>
      <c r="F48" s="161"/>
      <c r="H48" s="205"/>
      <c r="I48" s="50"/>
      <c r="J48" s="161"/>
      <c r="K48" s="161"/>
      <c r="L48" s="161"/>
      <c r="M48" s="188"/>
      <c r="N48" s="188"/>
      <c r="O48" s="188"/>
      <c r="P48" s="44"/>
      <c r="Q48" s="45"/>
      <c r="R48" s="46"/>
    </row>
    <row r="49" spans="1:18" s="47" customFormat="1" ht="9.6" hidden="1" customHeight="1">
      <c r="A49" s="204"/>
      <c r="B49" s="161"/>
      <c r="C49" s="161"/>
      <c r="D49" s="50"/>
      <c r="E49" s="161"/>
      <c r="F49" s="161"/>
      <c r="G49" s="161"/>
      <c r="H49" s="161"/>
      <c r="I49" s="50"/>
      <c r="J49" s="161"/>
      <c r="K49" s="173"/>
      <c r="L49" s="161"/>
      <c r="M49" s="188"/>
      <c r="N49" s="188"/>
      <c r="O49" s="188"/>
      <c r="P49" s="44"/>
      <c r="Q49" s="45"/>
      <c r="R49" s="46"/>
    </row>
    <row r="50" spans="1:18" s="47" customFormat="1" ht="9.6" hidden="1" customHeight="1">
      <c r="A50" s="204"/>
      <c r="B50" s="50"/>
      <c r="C50" s="50"/>
      <c r="D50" s="50"/>
      <c r="E50" s="161"/>
      <c r="F50" s="161"/>
      <c r="H50" s="161"/>
      <c r="I50" s="50"/>
      <c r="J50" s="205"/>
      <c r="K50" s="50"/>
      <c r="L50" s="161"/>
      <c r="M50" s="188"/>
      <c r="N50" s="188"/>
      <c r="O50" s="188"/>
      <c r="P50" s="44"/>
      <c r="Q50" s="45"/>
      <c r="R50" s="46"/>
    </row>
    <row r="51" spans="1:18" s="47" customFormat="1" ht="9.6" hidden="1" customHeight="1">
      <c r="A51" s="204"/>
      <c r="B51" s="161"/>
      <c r="C51" s="161"/>
      <c r="D51" s="50"/>
      <c r="E51" s="161"/>
      <c r="F51" s="161"/>
      <c r="G51" s="161"/>
      <c r="H51" s="161"/>
      <c r="I51" s="50"/>
      <c r="J51" s="161"/>
      <c r="K51" s="161"/>
      <c r="L51" s="161"/>
      <c r="M51" s="188"/>
      <c r="N51" s="188"/>
      <c r="O51" s="188"/>
      <c r="P51" s="44"/>
      <c r="Q51" s="45"/>
      <c r="R51" s="46"/>
    </row>
    <row r="52" spans="1:18" s="47" customFormat="1" ht="9.6" hidden="1" customHeight="1">
      <c r="A52" s="204"/>
      <c r="B52" s="50"/>
      <c r="C52" s="50"/>
      <c r="D52" s="50"/>
      <c r="E52" s="161"/>
      <c r="F52" s="161"/>
      <c r="H52" s="205"/>
      <c r="I52" s="50"/>
      <c r="J52" s="161"/>
      <c r="K52" s="161"/>
      <c r="L52" s="161"/>
      <c r="M52" s="188"/>
      <c r="N52" s="188"/>
      <c r="O52" s="188"/>
      <c r="P52" s="44"/>
      <c r="Q52" s="45"/>
      <c r="R52" s="46"/>
    </row>
    <row r="53" spans="1:18" s="47" customFormat="1" ht="9.6" customHeight="1">
      <c r="A53" s="203"/>
      <c r="B53" s="161"/>
      <c r="C53" s="161"/>
      <c r="D53" s="50"/>
      <c r="E53" s="161"/>
      <c r="F53" s="161"/>
      <c r="G53" s="161"/>
      <c r="H53" s="161"/>
      <c r="I53" s="50"/>
      <c r="J53" s="161"/>
      <c r="K53" s="161"/>
      <c r="L53" s="161"/>
      <c r="M53" s="161"/>
      <c r="N53" s="42"/>
      <c r="O53" s="42"/>
      <c r="P53" s="44"/>
      <c r="Q53" s="45"/>
      <c r="R53" s="46"/>
    </row>
    <row r="54" spans="1:18" s="87" customFormat="1" ht="13.5" customHeight="1">
      <c r="A54" s="81"/>
      <c r="B54" s="81"/>
      <c r="C54" s="81"/>
      <c r="D54" s="81"/>
      <c r="E54" s="82"/>
      <c r="F54" s="82"/>
      <c r="G54" s="82"/>
      <c r="H54" s="82"/>
      <c r="I54" s="83"/>
      <c r="J54" s="84"/>
      <c r="K54" s="85"/>
      <c r="L54" s="84"/>
      <c r="M54" s="85"/>
      <c r="N54" s="84"/>
      <c r="O54" s="85"/>
      <c r="P54" s="84"/>
      <c r="Q54" s="85"/>
      <c r="R54" s="86"/>
    </row>
    <row r="55" spans="1:18" s="100" customFormat="1" ht="10.5" customHeight="1">
      <c r="A55" s="88" t="s">
        <v>34</v>
      </c>
      <c r="B55" s="89"/>
      <c r="C55" s="90"/>
      <c r="D55" s="91" t="s">
        <v>35</v>
      </c>
      <c r="E55" s="92" t="s">
        <v>36</v>
      </c>
      <c r="F55" s="91"/>
      <c r="G55" s="93"/>
      <c r="H55" s="94"/>
      <c r="I55" s="91" t="s">
        <v>35</v>
      </c>
      <c r="J55" s="92" t="s">
        <v>37</v>
      </c>
      <c r="K55" s="95"/>
      <c r="L55" s="92" t="s">
        <v>38</v>
      </c>
      <c r="M55" s="96"/>
      <c r="N55" s="97" t="s">
        <v>39</v>
      </c>
      <c r="O55" s="97"/>
      <c r="P55" s="98"/>
      <c r="Q55" s="99"/>
    </row>
    <row r="56" spans="1:18" s="100" customFormat="1" ht="9" customHeight="1">
      <c r="A56" s="101" t="s">
        <v>40</v>
      </c>
      <c r="B56" s="102"/>
      <c r="C56" s="103"/>
      <c r="D56" s="104">
        <v>1</v>
      </c>
      <c r="E56" s="105" t="str">
        <f>IF(D56&gt;$Q$63,,UPPER(VLOOKUP(D56,'[3]Girls Si Main Draw Prep'!$A$7:$R$134,2)))</f>
        <v>WONG</v>
      </c>
      <c r="F56" s="106"/>
      <c r="G56" s="105"/>
      <c r="H56" s="107"/>
      <c r="I56" s="108" t="s">
        <v>41</v>
      </c>
      <c r="J56" s="102"/>
      <c r="K56" s="109"/>
      <c r="L56" s="102"/>
      <c r="M56" s="110"/>
      <c r="N56" s="111" t="s">
        <v>42</v>
      </c>
      <c r="O56" s="112"/>
      <c r="P56" s="112"/>
      <c r="Q56" s="113"/>
    </row>
    <row r="57" spans="1:18" s="100" customFormat="1" ht="9" customHeight="1">
      <c r="A57" s="101" t="s">
        <v>43</v>
      </c>
      <c r="B57" s="102"/>
      <c r="C57" s="103"/>
      <c r="D57" s="104">
        <v>2</v>
      </c>
      <c r="E57" s="105" t="str">
        <f>IF(D57&gt;$Q$63,,UPPER(VLOOKUP(D57,'[3]Girls Si Main Draw Prep'!$A$7:$R$134,2)))</f>
        <v>READY</v>
      </c>
      <c r="F57" s="106"/>
      <c r="G57" s="105"/>
      <c r="H57" s="107"/>
      <c r="I57" s="108" t="s">
        <v>44</v>
      </c>
      <c r="J57" s="102"/>
      <c r="K57" s="109"/>
      <c r="L57" s="102"/>
      <c r="M57" s="110"/>
      <c r="N57" s="114"/>
      <c r="O57" s="115"/>
      <c r="P57" s="116"/>
      <c r="Q57" s="117"/>
    </row>
    <row r="58" spans="1:18" s="100" customFormat="1" ht="9" customHeight="1">
      <c r="A58" s="118" t="s">
        <v>45</v>
      </c>
      <c r="B58" s="116"/>
      <c r="C58" s="119"/>
      <c r="D58" s="104">
        <v>3</v>
      </c>
      <c r="E58" s="105">
        <f>IF(D58&gt;$Q$63,,UPPER(VLOOKUP(D58,'[3]Girls Si Main Draw Prep'!$A$7:$R$134,2)))</f>
        <v>0</v>
      </c>
      <c r="F58" s="106"/>
      <c r="G58" s="105"/>
      <c r="H58" s="107"/>
      <c r="I58" s="108" t="s">
        <v>46</v>
      </c>
      <c r="J58" s="102"/>
      <c r="K58" s="109"/>
      <c r="L58" s="102"/>
      <c r="M58" s="110"/>
      <c r="N58" s="111" t="s">
        <v>47</v>
      </c>
      <c r="O58" s="112"/>
      <c r="P58" s="112"/>
      <c r="Q58" s="113"/>
    </row>
    <row r="59" spans="1:18" s="100" customFormat="1" ht="9" customHeight="1">
      <c r="A59" s="120"/>
      <c r="B59" s="24"/>
      <c r="C59" s="121"/>
      <c r="D59" s="104">
        <v>4</v>
      </c>
      <c r="E59" s="105">
        <f>IF(D59&gt;$Q$63,,UPPER(VLOOKUP(D59,'[3]Girls Si Main Draw Prep'!$A$7:$R$134,2)))</f>
        <v>0</v>
      </c>
      <c r="F59" s="106"/>
      <c r="G59" s="105"/>
      <c r="H59" s="107"/>
      <c r="I59" s="108" t="s">
        <v>48</v>
      </c>
      <c r="J59" s="102"/>
      <c r="K59" s="109"/>
      <c r="L59" s="102"/>
      <c r="M59" s="110"/>
      <c r="N59" s="102"/>
      <c r="O59" s="109"/>
      <c r="P59" s="102"/>
      <c r="Q59" s="110"/>
    </row>
    <row r="60" spans="1:18" s="100" customFormat="1" ht="9" customHeight="1">
      <c r="A60" s="122" t="s">
        <v>49</v>
      </c>
      <c r="B60" s="123"/>
      <c r="C60" s="124"/>
      <c r="D60" s="104"/>
      <c r="E60" s="105"/>
      <c r="F60" s="106"/>
      <c r="G60" s="105"/>
      <c r="H60" s="107"/>
      <c r="I60" s="108" t="s">
        <v>50</v>
      </c>
      <c r="J60" s="102"/>
      <c r="K60" s="109"/>
      <c r="L60" s="102"/>
      <c r="M60" s="110"/>
      <c r="N60" s="116"/>
      <c r="O60" s="115"/>
      <c r="P60" s="116"/>
      <c r="Q60" s="117"/>
    </row>
    <row r="61" spans="1:18" s="100" customFormat="1" ht="9" customHeight="1">
      <c r="A61" s="101" t="s">
        <v>40</v>
      </c>
      <c r="B61" s="102"/>
      <c r="C61" s="103"/>
      <c r="D61" s="104"/>
      <c r="E61" s="105"/>
      <c r="F61" s="106"/>
      <c r="G61" s="105"/>
      <c r="H61" s="107"/>
      <c r="I61" s="108" t="s">
        <v>51</v>
      </c>
      <c r="J61" s="102"/>
      <c r="K61" s="109"/>
      <c r="L61" s="102"/>
      <c r="M61" s="110"/>
      <c r="N61" s="111" t="s">
        <v>52</v>
      </c>
      <c r="O61" s="112"/>
      <c r="P61" s="112"/>
      <c r="Q61" s="113"/>
    </row>
    <row r="62" spans="1:18" s="100" customFormat="1" ht="9" customHeight="1">
      <c r="A62" s="101" t="s">
        <v>53</v>
      </c>
      <c r="B62" s="102"/>
      <c r="C62" s="125"/>
      <c r="D62" s="104"/>
      <c r="E62" s="105"/>
      <c r="F62" s="106"/>
      <c r="G62" s="105"/>
      <c r="H62" s="107"/>
      <c r="I62" s="108" t="s">
        <v>54</v>
      </c>
      <c r="J62" s="102"/>
      <c r="K62" s="109"/>
      <c r="L62" s="102"/>
      <c r="M62" s="110"/>
      <c r="N62" s="102"/>
      <c r="O62" s="109"/>
      <c r="P62" s="102"/>
      <c r="Q62" s="110"/>
    </row>
    <row r="63" spans="1:18" s="100" customFormat="1" ht="9" customHeight="1">
      <c r="A63" s="118" t="s">
        <v>55</v>
      </c>
      <c r="B63" s="116"/>
      <c r="C63" s="126"/>
      <c r="D63" s="127"/>
      <c r="E63" s="128"/>
      <c r="F63" s="129"/>
      <c r="G63" s="128"/>
      <c r="H63" s="130"/>
      <c r="I63" s="131" t="s">
        <v>56</v>
      </c>
      <c r="J63" s="116"/>
      <c r="K63" s="115"/>
      <c r="L63" s="116"/>
      <c r="M63" s="117"/>
      <c r="N63" s="116" t="str">
        <f>Q4</f>
        <v>Lamech Kevin Clarke</v>
      </c>
      <c r="O63" s="115"/>
      <c r="P63" s="116"/>
      <c r="Q63" s="132">
        <f>MIN(4,'[3]Girls Si Main Draw Prep'!R5)</f>
        <v>2</v>
      </c>
    </row>
  </sheetData>
  <mergeCells count="1">
    <mergeCell ref="E2:L2"/>
  </mergeCells>
  <conditionalFormatting sqref="F51:H51 F35:H35 F37:H37 F23:H23 F25:H25 F27:H27 F29:H29 F31:H31 F33:H33 F53:H53 F39:H39 F41:H41 F43:H43 F45:H45 F47:H47 F49:H49 G7 G9 G11 G13 G15 G17 G19 G21">
    <cfRule type="expression" dxfId="116" priority="1" stopIfTrue="1">
      <formula>AND($D7&lt;9,$C7&gt;0)</formula>
    </cfRule>
  </conditionalFormatting>
  <conditionalFormatting sqref="H24 H44 J34 H32 J42 H52 H40 J50 H48 J10 L30 L14 J18 L46 H28 J26 H36 H8 H16 H20 H12 N22">
    <cfRule type="expression" dxfId="115" priority="2" stopIfTrue="1">
      <formula>AND($N$1="CU",H8="Umpire")</formula>
    </cfRule>
    <cfRule type="expression" dxfId="114" priority="3" stopIfTrue="1">
      <formula>AND($N$1="CU",H8&lt;&gt;"Umpire",I8&lt;&gt;"")</formula>
    </cfRule>
    <cfRule type="expression" dxfId="113" priority="4" stopIfTrue="1">
      <formula>AND($N$1="CU",H8&lt;&gt;"Umpire")</formula>
    </cfRule>
  </conditionalFormatting>
  <conditionalFormatting sqref="D37 D31 D29 D27 D25 D23 D53 D51 D33 D49 D47 D45 D43 D41 D39 D35">
    <cfRule type="expression" dxfId="112" priority="5" stopIfTrue="1">
      <formula>AND($D23&lt;9,$C23&gt;0)</formula>
    </cfRule>
  </conditionalFormatting>
  <conditionalFormatting sqref="E39 E41 E43 E45 E47 E49 E51 E53 E23 E25 E27 E29 E31 E33 E35 E37">
    <cfRule type="cellIs" dxfId="111" priority="6" stopIfTrue="1" operator="equal">
      <formula>"Bye"</formula>
    </cfRule>
    <cfRule type="expression" dxfId="110" priority="7" stopIfTrue="1">
      <formula>AND($D23&lt;9,$C23&gt;0)</formula>
    </cfRule>
  </conditionalFormatting>
  <conditionalFormatting sqref="L10 L18 N46 L42 L50 N14 N30 L26 L34 P22 J8 J12 J16 J20 J40 J44 J48 J52 J24 J28 J32 J36">
    <cfRule type="expression" dxfId="109" priority="8" stopIfTrue="1">
      <formula>#REF!="as"</formula>
    </cfRule>
    <cfRule type="expression" dxfId="108" priority="9" stopIfTrue="1">
      <formula>#REF!="bs"</formula>
    </cfRule>
  </conditionalFormatting>
  <conditionalFormatting sqref="B7 B9 B11 B13 B15 B17 B19 B21 B39 B41 B43 B45 B47 B49 B51 B53 B23 B25 B27 B29 B31 B33 B35 B37">
    <cfRule type="cellIs" dxfId="107" priority="10" stopIfTrue="1" operator="equal">
      <formula>"QA"</formula>
    </cfRule>
    <cfRule type="cellIs" dxfId="106" priority="11" stopIfTrue="1" operator="equal">
      <formula>"DA"</formula>
    </cfRule>
  </conditionalFormatting>
  <conditionalFormatting sqref="I8 I12 I16 I20 M14 K10 Q63 K18 O22">
    <cfRule type="expression" dxfId="105" priority="12" stopIfTrue="1">
      <formula>$N$1="CU"</formula>
    </cfRule>
  </conditionalFormatting>
  <conditionalFormatting sqref="E19 E21 E9 E17 E15 E13 E11 E7">
    <cfRule type="cellIs" dxfId="104" priority="13" stopIfTrue="1" operator="equal">
      <formula>"Bye"</formula>
    </cfRule>
  </conditionalFormatting>
  <conditionalFormatting sqref="D7 D9 D11 D13 D19 D21">
    <cfRule type="expression" dxfId="103" priority="14" stopIfTrue="1">
      <formula>$D7&lt;5</formula>
    </cfRule>
  </conditionalFormatting>
  <dataValidations count="1">
    <dataValidation type="list" allowBlank="1" showInputMessage="1" sqref="H24 H40 H28 H36 H44 H32 H52 H48 H20 H8 H12 H16 J50 J42 L46 J18 J10 L14 J34 J26 L30 N22">
      <formula1>$T$7:$T$16</formula1>
    </dataValidation>
  </dataValidations>
  <printOptions horizontalCentered="1"/>
  <pageMargins left="0.35" right="0.35" top="0.39" bottom="0.39" header="0" footer="0"/>
  <pageSetup orientation="landscape" horizontalDpi="360" verticalDpi="200" copies="3"/>
  <drawing r:id="rId1"/>
  <legacyDrawing r:id="rId2"/>
</worksheet>
</file>

<file path=xl/worksheets/sheet12.xml><?xml version="1.0" encoding="utf-8"?>
<worksheet xmlns="http://schemas.openxmlformats.org/spreadsheetml/2006/main" xmlns:r="http://schemas.openxmlformats.org/officeDocument/2006/relationships">
  <sheetPr enableFormatConditionsCalculation="0">
    <tabColor rgb="FFFF0000"/>
    <pageSetUpPr fitToPage="1"/>
  </sheetPr>
  <dimension ref="A1:T79"/>
  <sheetViews>
    <sheetView showGridLines="0" showZeros="0" tabSelected="1" topLeftCell="D15" workbookViewId="0">
      <selection activeCell="V46" sqref="V46"/>
    </sheetView>
  </sheetViews>
  <sheetFormatPr defaultColWidth="8.85546875"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3" customWidth="1"/>
    <col min="10" max="10" width="10.7109375" customWidth="1"/>
    <col min="11" max="11" width="1.7109375" style="133" customWidth="1"/>
    <col min="12" max="12" width="10.7109375" customWidth="1"/>
    <col min="13" max="13" width="1.7109375" style="134" customWidth="1"/>
    <col min="14" max="14" width="10.7109375" customWidth="1"/>
    <col min="15" max="15" width="1.7109375" style="133" customWidth="1"/>
    <col min="16" max="16" width="10.7109375" customWidth="1"/>
    <col min="17" max="17" width="1.7109375" style="134" customWidth="1"/>
    <col min="18" max="18" width="0" hidden="1" customWidth="1"/>
    <col min="19" max="19" width="8.7109375" customWidth="1"/>
    <col min="20" max="20" width="9.140625" hidden="1" customWidth="1"/>
  </cols>
  <sheetData>
    <row r="1" spans="1:20" s="6" customFormat="1" ht="66" customHeight="1">
      <c r="A1" s="1">
        <f>'[7]Week SetUp'!$A$6</f>
        <v>0</v>
      </c>
      <c r="B1" s="1"/>
      <c r="C1" s="2"/>
      <c r="D1" s="2"/>
      <c r="E1" s="2"/>
      <c r="F1" s="2"/>
      <c r="G1" s="2"/>
      <c r="H1" s="2"/>
      <c r="I1" s="3"/>
      <c r="J1" s="4"/>
      <c r="K1" s="4"/>
      <c r="L1" s="5"/>
      <c r="M1" s="3"/>
      <c r="N1" s="3" t="s">
        <v>0</v>
      </c>
      <c r="O1" s="3"/>
      <c r="P1" s="2"/>
      <c r="Q1" s="3"/>
    </row>
    <row r="2" spans="1:20" s="10" customFormat="1" ht="15.75">
      <c r="A2" s="7"/>
      <c r="B2" s="7"/>
      <c r="C2" s="7"/>
      <c r="D2" s="7"/>
      <c r="E2" s="329" t="s">
        <v>1</v>
      </c>
      <c r="F2" s="329"/>
      <c r="G2" s="329"/>
      <c r="H2" s="329"/>
      <c r="I2" s="329"/>
      <c r="J2" s="329"/>
      <c r="K2" s="329"/>
      <c r="L2" s="329"/>
      <c r="M2" s="8"/>
      <c r="N2" s="9"/>
      <c r="O2" s="8"/>
      <c r="P2" s="9"/>
      <c r="Q2" s="8"/>
    </row>
    <row r="3" spans="1:20" s="15" customFormat="1" ht="11.25" customHeight="1">
      <c r="A3" s="11" t="s">
        <v>2</v>
      </c>
      <c r="B3" s="11"/>
      <c r="C3" s="11"/>
      <c r="D3" s="11"/>
      <c r="E3" s="11"/>
      <c r="F3" s="11"/>
      <c r="G3" s="11"/>
      <c r="H3" s="11"/>
      <c r="I3" s="12"/>
      <c r="J3" s="13"/>
      <c r="K3" s="12"/>
      <c r="L3" s="11"/>
      <c r="M3" s="12"/>
      <c r="N3" s="11"/>
      <c r="O3" s="12"/>
      <c r="P3" s="11"/>
      <c r="Q3" s="14" t="s">
        <v>3</v>
      </c>
    </row>
    <row r="4" spans="1:20" s="23" customFormat="1" ht="11.25" customHeight="1" thickBot="1">
      <c r="A4" s="16" t="str">
        <f>'[7]Week SetUp'!$A$10</f>
        <v>16th - 21st December 2017</v>
      </c>
      <c r="B4" s="16"/>
      <c r="C4" s="16"/>
      <c r="D4" s="17"/>
      <c r="E4" s="17"/>
      <c r="F4" s="17" t="str">
        <f>'[7]Week SetUp'!$C$10</f>
        <v>Jean Merry</v>
      </c>
      <c r="G4" s="18"/>
      <c r="H4" s="17"/>
      <c r="I4" s="19"/>
      <c r="J4" s="20">
        <f>'[7]Week SetUp'!$D$10</f>
        <v>0</v>
      </c>
      <c r="K4" s="19"/>
      <c r="L4" s="21">
        <f>'[7]Week SetUp'!$A$12</f>
        <v>0</v>
      </c>
      <c r="M4" s="19"/>
      <c r="N4" s="17"/>
      <c r="O4" s="19"/>
      <c r="P4" s="17"/>
      <c r="Q4" s="22" t="str">
        <f>'[7]Week SetUp'!$E$10</f>
        <v>Lamech Kevin Clarke</v>
      </c>
    </row>
    <row r="5" spans="1:20" s="15" customFormat="1" ht="9">
      <c r="A5" s="24"/>
      <c r="B5" s="25" t="s">
        <v>4</v>
      </c>
      <c r="C5" s="25" t="s">
        <v>5</v>
      </c>
      <c r="D5" s="25" t="s">
        <v>6</v>
      </c>
      <c r="E5" s="26" t="s">
        <v>7</v>
      </c>
      <c r="F5" s="26" t="s">
        <v>8</v>
      </c>
      <c r="G5" s="26"/>
      <c r="H5" s="26"/>
      <c r="I5" s="26"/>
      <c r="J5" s="25" t="s">
        <v>9</v>
      </c>
      <c r="K5" s="27"/>
      <c r="L5" s="25" t="s">
        <v>10</v>
      </c>
      <c r="M5" s="27"/>
      <c r="N5" s="25" t="s">
        <v>11</v>
      </c>
      <c r="O5" s="27"/>
      <c r="P5" s="25" t="s">
        <v>12</v>
      </c>
      <c r="Q5" s="28"/>
    </row>
    <row r="6" spans="1:20" s="15"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f>IF($D7="","",VLOOKUP($D7,'[7]Girls Si Main Draw Prep'!$A$7:$P$38,15))</f>
        <v>0</v>
      </c>
      <c r="C7" s="37">
        <f>IF($D7="","",VLOOKUP($D7,'[7]Girls Si Main Draw Prep'!$A$7:$P$38,16))</f>
        <v>0</v>
      </c>
      <c r="D7" s="38">
        <v>1</v>
      </c>
      <c r="E7" s="39" t="str">
        <f>UPPER(IF($D7="","",VLOOKUP($D7,'[7]Girls Si Main Draw Prep'!$A$7:$P$38,2)))</f>
        <v>LEE ASSANG</v>
      </c>
      <c r="F7" s="39" t="str">
        <f>IF($D7="","",VLOOKUP($D7,'[7]Girls Si Main Draw Prep'!$A$7:$P$38,3))</f>
        <v>Yin</v>
      </c>
      <c r="G7" s="39"/>
      <c r="H7" s="39">
        <f>IF($D7="","",VLOOKUP($D7,'[7]Girls Si Main Draw Prep'!$A$7:$P$38,4))</f>
        <v>0</v>
      </c>
      <c r="I7" s="40"/>
      <c r="J7" s="41"/>
      <c r="K7" s="41"/>
      <c r="L7" s="41"/>
      <c r="M7" s="41"/>
      <c r="N7" s="42"/>
      <c r="O7" s="43"/>
      <c r="P7" s="44"/>
      <c r="Q7" s="45"/>
      <c r="R7" s="46"/>
      <c r="T7" s="48" t="str">
        <f>'[7]SetUp Officials'!P21</f>
        <v>Umpire</v>
      </c>
    </row>
    <row r="8" spans="1:20" s="47" customFormat="1" ht="9.6" customHeight="1">
      <c r="A8" s="49"/>
      <c r="B8" s="50"/>
      <c r="C8" s="50"/>
      <c r="D8" s="50"/>
      <c r="E8" s="41"/>
      <c r="F8" s="41"/>
      <c r="G8" s="51"/>
      <c r="H8" s="52" t="s">
        <v>13</v>
      </c>
      <c r="I8" s="53" t="s">
        <v>14</v>
      </c>
      <c r="J8" s="54" t="str">
        <f>UPPER(IF(OR(I8="a",I8="as"),E7,IF(OR(I8="b",I8="bs"),E9,)))</f>
        <v>LEE ASSANG</v>
      </c>
      <c r="K8" s="54"/>
      <c r="L8" s="41"/>
      <c r="M8" s="41"/>
      <c r="N8" s="42"/>
      <c r="O8" s="43"/>
      <c r="P8" s="44"/>
      <c r="Q8" s="45"/>
      <c r="R8" s="46"/>
      <c r="T8" s="55" t="str">
        <f>'[7]SetUp Officials'!P22</f>
        <v/>
      </c>
    </row>
    <row r="9" spans="1:20" s="47" customFormat="1" ht="9.6" customHeight="1">
      <c r="A9" s="49">
        <v>2</v>
      </c>
      <c r="B9" s="37">
        <f>IF($D9="","",VLOOKUP($D9,'[7]Girls Si Main Draw Prep'!$A$7:$P$38,15))</f>
        <v>0</v>
      </c>
      <c r="C9" s="37">
        <f>IF($D9="","",VLOOKUP($D9,'[7]Girls Si Main Draw Prep'!$A$7:$P$38,16))</f>
        <v>0</v>
      </c>
      <c r="D9" s="38">
        <v>20</v>
      </c>
      <c r="E9" s="37" t="str">
        <f>UPPER(IF($D9="","",VLOOKUP($D9,'[7]Girls Si Main Draw Prep'!$A$7:$P$38,2)))</f>
        <v>BYE</v>
      </c>
      <c r="F9" s="37">
        <f>IF($D9="","",VLOOKUP($D9,'[7]Girls Si Main Draw Prep'!$A$7:$P$38,3))</f>
        <v>0</v>
      </c>
      <c r="G9" s="37"/>
      <c r="H9" s="37">
        <f>IF($D9="","",VLOOKUP($D9,'[7]Girls Si Main Draw Prep'!$A$7:$P$38,4))</f>
        <v>0</v>
      </c>
      <c r="I9" s="56"/>
      <c r="J9" s="41"/>
      <c r="K9" s="57"/>
      <c r="L9" s="41"/>
      <c r="M9" s="41"/>
      <c r="N9" s="42"/>
      <c r="O9" s="43"/>
      <c r="P9" s="44"/>
      <c r="Q9" s="45"/>
      <c r="R9" s="46"/>
      <c r="T9" s="55" t="str">
        <f>'[7]SetUp Officials'!P23</f>
        <v/>
      </c>
    </row>
    <row r="10" spans="1:20" s="47" customFormat="1" ht="9.6" customHeight="1">
      <c r="A10" s="49"/>
      <c r="B10" s="50"/>
      <c r="C10" s="50"/>
      <c r="D10" s="58"/>
      <c r="E10" s="41"/>
      <c r="F10" s="41"/>
      <c r="G10" s="51"/>
      <c r="H10" s="41"/>
      <c r="I10" s="59"/>
      <c r="J10" s="52" t="s">
        <v>13</v>
      </c>
      <c r="K10" s="60" t="s">
        <v>15</v>
      </c>
      <c r="L10" s="54" t="str">
        <f>UPPER(IF(OR(K10="a",K10="as"),J8,IF(OR(K10="b",K10="bs"),J12,)))</f>
        <v>LEE ASSANG</v>
      </c>
      <c r="M10" s="61"/>
      <c r="N10" s="62"/>
      <c r="O10" s="62"/>
      <c r="P10" s="44"/>
      <c r="Q10" s="45"/>
      <c r="R10" s="46"/>
      <c r="T10" s="55" t="str">
        <f>'[7]SetUp Officials'!P24</f>
        <v/>
      </c>
    </row>
    <row r="11" spans="1:20" s="47" customFormat="1" ht="9.6" customHeight="1">
      <c r="A11" s="49">
        <v>3</v>
      </c>
      <c r="B11" s="37">
        <f>IF($D11="","",VLOOKUP($D11,'[7]Girls Si Main Draw Prep'!$A$7:$P$38,15))</f>
        <v>0</v>
      </c>
      <c r="C11" s="37">
        <f>IF($D11="","",VLOOKUP($D11,'[7]Girls Si Main Draw Prep'!$A$7:$P$38,16))</f>
        <v>0</v>
      </c>
      <c r="D11" s="38">
        <v>15</v>
      </c>
      <c r="E11" s="37" t="str">
        <f>UPPER(IF($D11="","",VLOOKUP($D11,'[7]Girls Si Main Draw Prep'!$A$7:$P$38,2)))</f>
        <v>SEALEY</v>
      </c>
      <c r="F11" s="37" t="str">
        <f>IF($D11="","",VLOOKUP($D11,'[7]Girls Si Main Draw Prep'!$A$7:$P$38,3))</f>
        <v>Janay</v>
      </c>
      <c r="G11" s="37"/>
      <c r="H11" s="37">
        <f>IF($D11="","",VLOOKUP($D11,'[7]Girls Si Main Draw Prep'!$A$7:$P$38,4))</f>
        <v>0</v>
      </c>
      <c r="I11" s="40"/>
      <c r="J11" s="41"/>
      <c r="K11" s="63"/>
      <c r="L11" s="41" t="s">
        <v>16</v>
      </c>
      <c r="M11" s="64"/>
      <c r="N11" s="62"/>
      <c r="O11" s="62"/>
      <c r="P11" s="44"/>
      <c r="Q11" s="45"/>
      <c r="R11" s="46"/>
      <c r="T11" s="55" t="str">
        <f>'[7]SetUp Officials'!P25</f>
        <v/>
      </c>
    </row>
    <row r="12" spans="1:20" s="47" customFormat="1" ht="9.6" customHeight="1">
      <c r="A12" s="49"/>
      <c r="B12" s="50"/>
      <c r="C12" s="50"/>
      <c r="D12" s="58"/>
      <c r="E12" s="41"/>
      <c r="F12" s="41"/>
      <c r="G12" s="51"/>
      <c r="H12" s="52" t="s">
        <v>13</v>
      </c>
      <c r="I12" s="53" t="s">
        <v>17</v>
      </c>
      <c r="J12" s="54" t="str">
        <f>UPPER(IF(OR(I12="a",I12="as"),E11,IF(OR(I12="b",I12="bs"),E13,)))</f>
        <v>SEALEY</v>
      </c>
      <c r="K12" s="65"/>
      <c r="L12" s="41"/>
      <c r="M12" s="64"/>
      <c r="N12" s="62"/>
      <c r="O12" s="62"/>
      <c r="P12" s="44"/>
      <c r="Q12" s="45"/>
      <c r="R12" s="46"/>
      <c r="T12" s="55" t="str">
        <f>'[7]SetUp Officials'!P26</f>
        <v/>
      </c>
    </row>
    <row r="13" spans="1:20" s="47" customFormat="1" ht="9.6" customHeight="1">
      <c r="A13" s="49">
        <v>4</v>
      </c>
      <c r="B13" s="37">
        <f>IF($D13="","",VLOOKUP($D13,'[7]Girls Si Main Draw Prep'!$A$7:$P$38,15))</f>
        <v>0</v>
      </c>
      <c r="C13" s="37">
        <f>IF($D13="","",VLOOKUP($D13,'[7]Girls Si Main Draw Prep'!$A$7:$P$38,16))</f>
        <v>0</v>
      </c>
      <c r="D13" s="38">
        <v>20</v>
      </c>
      <c r="E13" s="37" t="str">
        <f>UPPER(IF($D13="","",VLOOKUP($D13,'[7]Girls Si Main Draw Prep'!$A$7:$P$38,2)))</f>
        <v>BYE</v>
      </c>
      <c r="F13" s="37">
        <f>IF($D13="","",VLOOKUP($D13,'[7]Girls Si Main Draw Prep'!$A$7:$P$38,3))</f>
        <v>0</v>
      </c>
      <c r="G13" s="37"/>
      <c r="H13" s="37">
        <f>IF($D13="","",VLOOKUP($D13,'[7]Girls Si Main Draw Prep'!$A$7:$P$38,4))</f>
        <v>0</v>
      </c>
      <c r="I13" s="66"/>
      <c r="J13" s="41"/>
      <c r="K13" s="41"/>
      <c r="L13" s="41"/>
      <c r="M13" s="64"/>
      <c r="N13" s="62"/>
      <c r="O13" s="62"/>
      <c r="P13" s="44"/>
      <c r="Q13" s="45"/>
      <c r="R13" s="46"/>
      <c r="T13" s="55" t="str">
        <f>'[7]SetUp Officials'!P27</f>
        <v/>
      </c>
    </row>
    <row r="14" spans="1:20" s="47" customFormat="1" ht="9.6" customHeight="1">
      <c r="A14" s="49"/>
      <c r="B14" s="50"/>
      <c r="C14" s="50"/>
      <c r="D14" s="58"/>
      <c r="E14" s="41"/>
      <c r="F14" s="41"/>
      <c r="G14" s="51"/>
      <c r="H14" s="67"/>
      <c r="I14" s="59"/>
      <c r="J14" s="41"/>
      <c r="K14" s="41"/>
      <c r="L14" s="52" t="s">
        <v>13</v>
      </c>
      <c r="M14" s="60" t="s">
        <v>15</v>
      </c>
      <c r="N14" s="54" t="str">
        <f>UPPER(IF(OR(M14="a",M14="as"),L10,IF(OR(M14="b",M14="bs"),L18,)))</f>
        <v>LEE ASSANG</v>
      </c>
      <c r="O14" s="61"/>
      <c r="P14" s="44"/>
      <c r="Q14" s="45"/>
      <c r="R14" s="46"/>
      <c r="T14" s="55" t="str">
        <f>'[7]SetUp Officials'!P28</f>
        <v/>
      </c>
    </row>
    <row r="15" spans="1:20" s="47" customFormat="1" ht="9.6" customHeight="1">
      <c r="A15" s="49">
        <v>5</v>
      </c>
      <c r="B15" s="37">
        <f>IF($D15="","",VLOOKUP($D15,'[7]Girls Si Main Draw Prep'!$A$7:$P$38,15))</f>
        <v>0</v>
      </c>
      <c r="C15" s="37">
        <f>IF($D15="","",VLOOKUP($D15,'[7]Girls Si Main Draw Prep'!$A$7:$P$38,16))</f>
        <v>0</v>
      </c>
      <c r="D15" s="38">
        <v>5</v>
      </c>
      <c r="E15" s="37" t="str">
        <f>UPPER(IF($D15="","",VLOOKUP($D15,'[7]Girls Si Main Draw Prep'!$A$7:$P$38,2)))</f>
        <v>ABRAHAM</v>
      </c>
      <c r="F15" s="37" t="str">
        <f>IF($D15="","",VLOOKUP($D15,'[7]Girls Si Main Draw Prep'!$A$7:$P$38,3))</f>
        <v>Isabel</v>
      </c>
      <c r="G15" s="37"/>
      <c r="H15" s="37">
        <f>IF($D15="","",VLOOKUP($D15,'[7]Girls Si Main Draw Prep'!$A$7:$P$38,4))</f>
        <v>0</v>
      </c>
      <c r="I15" s="68"/>
      <c r="J15" s="41"/>
      <c r="K15" s="41"/>
      <c r="L15" s="41"/>
      <c r="M15" s="64"/>
      <c r="N15" s="41" t="s">
        <v>18</v>
      </c>
      <c r="O15" s="69"/>
      <c r="P15" s="42"/>
      <c r="Q15" s="43"/>
      <c r="R15" s="46"/>
      <c r="T15" s="55" t="str">
        <f>'[7]SetUp Officials'!P29</f>
        <v/>
      </c>
    </row>
    <row r="16" spans="1:20" s="47" customFormat="1" ht="9.6" customHeight="1" thickBot="1">
      <c r="A16" s="49"/>
      <c r="B16" s="50"/>
      <c r="C16" s="50"/>
      <c r="D16" s="58"/>
      <c r="E16" s="41"/>
      <c r="F16" s="41"/>
      <c r="G16" s="51"/>
      <c r="H16" s="52" t="s">
        <v>13</v>
      </c>
      <c r="I16" s="53" t="s">
        <v>17</v>
      </c>
      <c r="J16" s="54" t="str">
        <f>UPPER(IF(OR(I16="a",I16="as"),E15,IF(OR(I16="b",I16="bs"),E17,)))</f>
        <v>ABRAHAM</v>
      </c>
      <c r="K16" s="54"/>
      <c r="L16" s="41"/>
      <c r="M16" s="64"/>
      <c r="N16" s="42"/>
      <c r="O16" s="69"/>
      <c r="P16" s="42"/>
      <c r="Q16" s="43"/>
      <c r="R16" s="46"/>
      <c r="T16" s="70" t="str">
        <f>'[7]SetUp Officials'!P30</f>
        <v>None</v>
      </c>
    </row>
    <row r="17" spans="1:18" s="47" customFormat="1" ht="9.6" customHeight="1">
      <c r="A17" s="49">
        <v>6</v>
      </c>
      <c r="B17" s="37">
        <f>IF($D17="","",VLOOKUP($D17,'[7]Girls Si Main Draw Prep'!$A$7:$P$38,15))</f>
        <v>0</v>
      </c>
      <c r="C17" s="37">
        <f>IF($D17="","",VLOOKUP($D17,'[7]Girls Si Main Draw Prep'!$A$7:$P$38,16))</f>
        <v>0</v>
      </c>
      <c r="D17" s="38">
        <v>20</v>
      </c>
      <c r="E17" s="37" t="str">
        <f>UPPER(IF($D17="","",VLOOKUP($D17,'[7]Girls Si Main Draw Prep'!$A$7:$P$38,2)))</f>
        <v>BYE</v>
      </c>
      <c r="F17" s="37">
        <f>IF($D17="","",VLOOKUP($D17,'[7]Girls Si Main Draw Prep'!$A$7:$P$38,3))</f>
        <v>0</v>
      </c>
      <c r="G17" s="37"/>
      <c r="H17" s="37">
        <f>IF($D17="","",VLOOKUP($D17,'[7]Girls Si Main Draw Prep'!$A$7:$P$38,4))</f>
        <v>0</v>
      </c>
      <c r="I17" s="56"/>
      <c r="J17" s="41"/>
      <c r="K17" s="57"/>
      <c r="L17" s="41"/>
      <c r="M17" s="64"/>
      <c r="N17" s="42"/>
      <c r="O17" s="69"/>
      <c r="P17" s="42"/>
      <c r="Q17" s="43"/>
      <c r="R17" s="46"/>
    </row>
    <row r="18" spans="1:18" s="47" customFormat="1" ht="9.6" customHeight="1">
      <c r="A18" s="49"/>
      <c r="B18" s="50"/>
      <c r="C18" s="50"/>
      <c r="D18" s="58"/>
      <c r="E18" s="41"/>
      <c r="F18" s="41"/>
      <c r="G18" s="51"/>
      <c r="H18" s="41"/>
      <c r="I18" s="59"/>
      <c r="J18" s="52" t="s">
        <v>13</v>
      </c>
      <c r="K18" s="60" t="s">
        <v>19</v>
      </c>
      <c r="L18" s="54" t="str">
        <f>UPPER(IF(OR(K18="a",K18="as"),J16,IF(OR(K18="b",K18="bs"),J20,)))</f>
        <v>ABRAHAM</v>
      </c>
      <c r="M18" s="71"/>
      <c r="N18" s="42"/>
      <c r="O18" s="69"/>
      <c r="P18" s="42"/>
      <c r="Q18" s="43"/>
      <c r="R18" s="46"/>
    </row>
    <row r="19" spans="1:18" s="47" customFormat="1" ht="9.6" customHeight="1">
      <c r="A19" s="49">
        <v>7</v>
      </c>
      <c r="B19" s="37">
        <f>IF($D19="","",VLOOKUP($D19,'[7]Girls Si Main Draw Prep'!$A$7:$P$38,15))</f>
        <v>0</v>
      </c>
      <c r="C19" s="37">
        <f>IF($D19="","",VLOOKUP($D19,'[7]Girls Si Main Draw Prep'!$A$7:$P$38,16))</f>
        <v>0</v>
      </c>
      <c r="D19" s="38">
        <v>16</v>
      </c>
      <c r="E19" s="37" t="str">
        <f>UPPER(IF($D19="","",VLOOKUP($D19,'[7]Girls Si Main Draw Prep'!$A$7:$P$38,2)))</f>
        <v>SIRJU</v>
      </c>
      <c r="F19" s="37" t="str">
        <f>IF($D19="","",VLOOKUP($D19,'[7]Girls Si Main Draw Prep'!$A$7:$P$38,3))</f>
        <v>Stephanie</v>
      </c>
      <c r="G19" s="37"/>
      <c r="H19" s="37">
        <f>IF($D19="","",VLOOKUP($D19,'[7]Girls Si Main Draw Prep'!$A$7:$P$38,4))</f>
        <v>0</v>
      </c>
      <c r="I19" s="40"/>
      <c r="J19" s="41"/>
      <c r="K19" s="63"/>
      <c r="L19" s="41" t="s">
        <v>20</v>
      </c>
      <c r="M19" s="62"/>
      <c r="N19" s="42"/>
      <c r="O19" s="69"/>
      <c r="P19" s="42"/>
      <c r="Q19" s="43"/>
      <c r="R19" s="46"/>
    </row>
    <row r="20" spans="1:18" s="47" customFormat="1" ht="9.6" customHeight="1">
      <c r="A20" s="49"/>
      <c r="B20" s="50"/>
      <c r="C20" s="50"/>
      <c r="D20" s="50"/>
      <c r="E20" s="41"/>
      <c r="F20" s="41"/>
      <c r="G20" s="51"/>
      <c r="H20" s="52" t="s">
        <v>13</v>
      </c>
      <c r="I20" s="53" t="s">
        <v>17</v>
      </c>
      <c r="J20" s="54" t="str">
        <f>UPPER(IF(OR(I20="a",I20="as"),E19,IF(OR(I20="b",I20="bs"),E21,)))</f>
        <v>SIRJU</v>
      </c>
      <c r="K20" s="65"/>
      <c r="L20" s="41"/>
      <c r="M20" s="62"/>
      <c r="N20" s="42"/>
      <c r="O20" s="69"/>
      <c r="P20" s="42"/>
      <c r="Q20" s="43"/>
      <c r="R20" s="46"/>
    </row>
    <row r="21" spans="1:18" s="47" customFormat="1" ht="9.6" customHeight="1">
      <c r="A21" s="36">
        <v>8</v>
      </c>
      <c r="B21" s="37">
        <f>IF($D21="","",VLOOKUP($D21,'[7]Girls Si Main Draw Prep'!$A$7:$P$38,15))</f>
        <v>0</v>
      </c>
      <c r="C21" s="37">
        <f>IF($D21="","",VLOOKUP($D21,'[7]Girls Si Main Draw Prep'!$A$7:$P$38,16))</f>
        <v>0</v>
      </c>
      <c r="D21" s="38">
        <v>20</v>
      </c>
      <c r="E21" s="39" t="str">
        <f>UPPER(IF($D21="","",VLOOKUP($D21,'[7]Girls Si Main Draw Prep'!$A$7:$P$38,2)))</f>
        <v>BYE</v>
      </c>
      <c r="F21" s="39">
        <f>IF($D21="","",VLOOKUP($D21,'[7]Girls Si Main Draw Prep'!$A$7:$P$38,3))</f>
        <v>0</v>
      </c>
      <c r="G21" s="39"/>
      <c r="H21" s="39">
        <f>IF($D21="","",VLOOKUP($D21,'[7]Girls Si Main Draw Prep'!$A$7:$P$38,4))</f>
        <v>0</v>
      </c>
      <c r="I21" s="66"/>
      <c r="J21" s="41"/>
      <c r="K21" s="41"/>
      <c r="L21" s="41"/>
      <c r="M21" s="62"/>
      <c r="N21" s="42"/>
      <c r="O21" s="69"/>
      <c r="P21" s="42"/>
      <c r="Q21" s="43"/>
      <c r="R21" s="46"/>
    </row>
    <row r="22" spans="1:18" s="47" customFormat="1" ht="9.6" customHeight="1">
      <c r="A22" s="49"/>
      <c r="B22" s="50"/>
      <c r="C22" s="50"/>
      <c r="D22" s="50"/>
      <c r="E22" s="67"/>
      <c r="F22" s="67"/>
      <c r="G22" s="72"/>
      <c r="H22" s="67"/>
      <c r="I22" s="59"/>
      <c r="J22" s="41"/>
      <c r="K22" s="41"/>
      <c r="L22" s="41"/>
      <c r="M22" s="62"/>
      <c r="N22" s="52" t="s">
        <v>13</v>
      </c>
      <c r="O22" s="60" t="s">
        <v>23</v>
      </c>
      <c r="P22" s="54" t="str">
        <f>UPPER(IF(OR(O22="a",O22="as"),N14,IF(OR(O22="b",O22="bs"),N30,)))</f>
        <v>TOM YEW</v>
      </c>
      <c r="Q22" s="73"/>
      <c r="R22" s="46"/>
    </row>
    <row r="23" spans="1:18" s="47" customFormat="1" ht="9.6" customHeight="1">
      <c r="A23" s="36">
        <v>9</v>
      </c>
      <c r="B23" s="37">
        <f>IF($D23="","",VLOOKUP($D23,'[7]Girls Si Main Draw Prep'!$A$7:$P$38,15))</f>
        <v>0</v>
      </c>
      <c r="C23" s="37">
        <f>IF($D23="","",VLOOKUP($D23,'[7]Girls Si Main Draw Prep'!$A$7:$P$38,16))</f>
        <v>0</v>
      </c>
      <c r="D23" s="38">
        <v>4</v>
      </c>
      <c r="E23" s="39" t="str">
        <f>UPPER(IF($D23="","",VLOOKUP($D23,'[7]Girls Si Main Draw Prep'!$A$7:$P$38,2)))</f>
        <v>TOM YEW</v>
      </c>
      <c r="F23" s="39" t="str">
        <f>IF($D23="","",VLOOKUP($D23,'[7]Girls Si Main Draw Prep'!$A$7:$P$38,3))</f>
        <v>Jade</v>
      </c>
      <c r="G23" s="39"/>
      <c r="H23" s="39">
        <f>IF($D23="","",VLOOKUP($D23,'[7]Girls Si Main Draw Prep'!$A$7:$P$38,4))</f>
        <v>0</v>
      </c>
      <c r="I23" s="40"/>
      <c r="J23" s="41"/>
      <c r="K23" s="41"/>
      <c r="L23" s="41"/>
      <c r="M23" s="62"/>
      <c r="N23" s="42"/>
      <c r="O23" s="69"/>
      <c r="P23" s="41" t="s">
        <v>199</v>
      </c>
      <c r="Q23" s="69"/>
      <c r="R23" s="46"/>
    </row>
    <row r="24" spans="1:18" s="47" customFormat="1" ht="9.6" customHeight="1">
      <c r="A24" s="49"/>
      <c r="B24" s="50"/>
      <c r="C24" s="50"/>
      <c r="D24" s="50"/>
      <c r="E24" s="41"/>
      <c r="F24" s="41"/>
      <c r="G24" s="51"/>
      <c r="H24" s="52" t="s">
        <v>13</v>
      </c>
      <c r="I24" s="53" t="s">
        <v>14</v>
      </c>
      <c r="J24" s="54" t="str">
        <f>UPPER(IF(OR(I24="a",I24="as"),E23,IF(OR(I24="b",I24="bs"),E25,)))</f>
        <v>TOM YEW</v>
      </c>
      <c r="K24" s="54"/>
      <c r="L24" s="41"/>
      <c r="M24" s="62"/>
      <c r="N24" s="42"/>
      <c r="O24" s="69"/>
      <c r="P24" s="42"/>
      <c r="Q24" s="69"/>
      <c r="R24" s="46"/>
    </row>
    <row r="25" spans="1:18" s="47" customFormat="1" ht="9.6" customHeight="1">
      <c r="A25" s="49">
        <v>10</v>
      </c>
      <c r="B25" s="37">
        <f>IF($D25="","",VLOOKUP($D25,'[7]Girls Si Main Draw Prep'!$A$7:$P$38,15))</f>
        <v>0</v>
      </c>
      <c r="C25" s="37">
        <f>IF($D25="","",VLOOKUP($D25,'[7]Girls Si Main Draw Prep'!$A$7:$P$38,16))</f>
        <v>0</v>
      </c>
      <c r="D25" s="38">
        <v>20</v>
      </c>
      <c r="E25" s="37" t="str">
        <f>UPPER(IF($D25="","",VLOOKUP($D25,'[7]Girls Si Main Draw Prep'!$A$7:$P$38,2)))</f>
        <v>BYE</v>
      </c>
      <c r="F25" s="37">
        <f>IF($D25="","",VLOOKUP($D25,'[7]Girls Si Main Draw Prep'!$A$7:$P$38,3))</f>
        <v>0</v>
      </c>
      <c r="G25" s="37"/>
      <c r="H25" s="37">
        <f>IF($D25="","",VLOOKUP($D25,'[7]Girls Si Main Draw Prep'!$A$7:$P$38,4))</f>
        <v>0</v>
      </c>
      <c r="I25" s="56"/>
      <c r="J25" s="41"/>
      <c r="K25" s="57"/>
      <c r="L25" s="41"/>
      <c r="M25" s="62"/>
      <c r="N25" s="42"/>
      <c r="O25" s="69"/>
      <c r="P25" s="42"/>
      <c r="Q25" s="69"/>
      <c r="R25" s="46"/>
    </row>
    <row r="26" spans="1:18" s="47" customFormat="1" ht="9.6" customHeight="1">
      <c r="A26" s="49"/>
      <c r="B26" s="50"/>
      <c r="C26" s="50"/>
      <c r="D26" s="58"/>
      <c r="E26" s="41"/>
      <c r="F26" s="41"/>
      <c r="G26" s="51"/>
      <c r="H26" s="41"/>
      <c r="I26" s="59"/>
      <c r="J26" s="52" t="s">
        <v>13</v>
      </c>
      <c r="K26" s="60" t="s">
        <v>15</v>
      </c>
      <c r="L26" s="54" t="str">
        <f>UPPER(IF(OR(K26="a",K26="as"),J24,IF(OR(K26="b",K26="bs"),J28,)))</f>
        <v>TOM YEW</v>
      </c>
      <c r="M26" s="61"/>
      <c r="N26" s="42"/>
      <c r="O26" s="69"/>
      <c r="P26" s="42"/>
      <c r="Q26" s="69"/>
      <c r="R26" s="46"/>
    </row>
    <row r="27" spans="1:18" s="47" customFormat="1" ht="9.6" customHeight="1">
      <c r="A27" s="49">
        <v>11</v>
      </c>
      <c r="B27" s="37">
        <f>IF($D27="","",VLOOKUP($D27,'[7]Girls Si Main Draw Prep'!$A$7:$P$38,15))</f>
        <v>0</v>
      </c>
      <c r="C27" s="37">
        <f>IF($D27="","",VLOOKUP($D27,'[7]Girls Si Main Draw Prep'!$A$7:$P$38,16))</f>
        <v>0</v>
      </c>
      <c r="D27" s="38">
        <v>6</v>
      </c>
      <c r="E27" s="37" t="str">
        <f>UPPER(IF($D27="","",VLOOKUP($D27,'[7]Girls Si Main Draw Prep'!$A$7:$P$38,2)))</f>
        <v>ALEXIS</v>
      </c>
      <c r="F27" s="37" t="str">
        <f>IF($D27="","",VLOOKUP($D27,'[7]Girls Si Main Draw Prep'!$A$7:$P$38,3))</f>
        <v>Aalisha</v>
      </c>
      <c r="G27" s="37"/>
      <c r="H27" s="37">
        <f>IF($D27="","",VLOOKUP($D27,'[7]Girls Si Main Draw Prep'!$A$7:$P$38,4))</f>
        <v>0</v>
      </c>
      <c r="I27" s="40"/>
      <c r="J27" s="41"/>
      <c r="K27" s="63"/>
      <c r="L27" s="41" t="s">
        <v>21</v>
      </c>
      <c r="M27" s="64"/>
      <c r="N27" s="42"/>
      <c r="O27" s="69"/>
      <c r="P27" s="42"/>
      <c r="Q27" s="69"/>
      <c r="R27" s="46"/>
    </row>
    <row r="28" spans="1:18" s="47" customFormat="1" ht="9.6" customHeight="1">
      <c r="A28" s="36"/>
      <c r="B28" s="50"/>
      <c r="C28" s="50"/>
      <c r="D28" s="58"/>
      <c r="E28" s="41"/>
      <c r="F28" s="41"/>
      <c r="G28" s="51"/>
      <c r="H28" s="52" t="s">
        <v>13</v>
      </c>
      <c r="I28" s="53" t="s">
        <v>17</v>
      </c>
      <c r="J28" s="54" t="str">
        <f>UPPER(IF(OR(I28="a",I28="as"),E27,IF(OR(I28="b",I28="bs"),E29,)))</f>
        <v>ALEXIS</v>
      </c>
      <c r="K28" s="65"/>
      <c r="L28" s="41"/>
      <c r="M28" s="64"/>
      <c r="N28" s="42"/>
      <c r="O28" s="69"/>
      <c r="P28" s="42"/>
      <c r="Q28" s="69"/>
      <c r="R28" s="46"/>
    </row>
    <row r="29" spans="1:18" s="47" customFormat="1" ht="9.6" customHeight="1">
      <c r="A29" s="49">
        <v>12</v>
      </c>
      <c r="B29" s="37">
        <f>IF($D29="","",VLOOKUP($D29,'[7]Girls Si Main Draw Prep'!$A$7:$P$38,15))</f>
        <v>0</v>
      </c>
      <c r="C29" s="37">
        <f>IF($D29="","",VLOOKUP($D29,'[7]Girls Si Main Draw Prep'!$A$7:$P$38,16))</f>
        <v>0</v>
      </c>
      <c r="D29" s="38">
        <v>20</v>
      </c>
      <c r="E29" s="37" t="str">
        <f>UPPER(IF($D29="","",VLOOKUP($D29,'[7]Girls Si Main Draw Prep'!$A$7:$P$38,2)))</f>
        <v>BYE</v>
      </c>
      <c r="F29" s="37">
        <f>IF($D29="","",VLOOKUP($D29,'[7]Girls Si Main Draw Prep'!$A$7:$P$38,3))</f>
        <v>0</v>
      </c>
      <c r="G29" s="37"/>
      <c r="H29" s="37">
        <f>IF($D29="","",VLOOKUP($D29,'[7]Girls Si Main Draw Prep'!$A$7:$P$38,4))</f>
        <v>0</v>
      </c>
      <c r="I29" s="66"/>
      <c r="J29" s="41"/>
      <c r="K29" s="41"/>
      <c r="L29" s="41"/>
      <c r="M29" s="64"/>
      <c r="N29" s="42"/>
      <c r="O29" s="69"/>
      <c r="P29" s="42"/>
      <c r="Q29" s="69"/>
      <c r="R29" s="46"/>
    </row>
    <row r="30" spans="1:18" s="47" customFormat="1" ht="9.6" customHeight="1">
      <c r="A30" s="49"/>
      <c r="B30" s="50"/>
      <c r="C30" s="50"/>
      <c r="D30" s="58"/>
      <c r="E30" s="41"/>
      <c r="F30" s="41"/>
      <c r="G30" s="51"/>
      <c r="H30" s="67"/>
      <c r="I30" s="59"/>
      <c r="J30" s="41"/>
      <c r="K30" s="41"/>
      <c r="L30" s="52" t="s">
        <v>13</v>
      </c>
      <c r="M30" s="60" t="s">
        <v>15</v>
      </c>
      <c r="N30" s="54" t="str">
        <f>UPPER(IF(OR(M30="a",M30="as"),L26,IF(OR(M30="b",M30="bs"),L34,)))</f>
        <v>TOM YEW</v>
      </c>
      <c r="O30" s="74"/>
      <c r="P30" s="42"/>
      <c r="Q30" s="69"/>
      <c r="R30" s="46"/>
    </row>
    <row r="31" spans="1:18" s="47" customFormat="1" ht="9.6" customHeight="1">
      <c r="A31" s="49">
        <v>13</v>
      </c>
      <c r="B31" s="37">
        <f>IF($D31="","",VLOOKUP($D31,'[7]Girls Si Main Draw Prep'!$A$7:$P$38,15))</f>
        <v>0</v>
      </c>
      <c r="C31" s="37">
        <f>IF($D31="","",VLOOKUP($D31,'[7]Girls Si Main Draw Prep'!$A$7:$P$38,16))</f>
        <v>0</v>
      </c>
      <c r="D31" s="38">
        <v>8</v>
      </c>
      <c r="E31" s="37" t="str">
        <f>UPPER(IF($D31="","",VLOOKUP($D31,'[7]Girls Si Main Draw Prep'!$A$7:$P$38,2)))</f>
        <v>CUDJOE</v>
      </c>
      <c r="F31" s="37" t="str">
        <f>IF($D31="","",VLOOKUP($D31,'[7]Girls Si Main Draw Prep'!$A$7:$P$38,3))</f>
        <v>Kryshelle</v>
      </c>
      <c r="G31" s="37"/>
      <c r="H31" s="37">
        <f>IF($D31="","",VLOOKUP($D31,'[7]Girls Si Main Draw Prep'!$A$7:$P$38,4))</f>
        <v>0</v>
      </c>
      <c r="I31" s="68"/>
      <c r="J31" s="41"/>
      <c r="K31" s="41"/>
      <c r="L31" s="41"/>
      <c r="M31" s="64"/>
      <c r="N31" s="41" t="s">
        <v>22</v>
      </c>
      <c r="O31" s="43"/>
      <c r="P31" s="42"/>
      <c r="Q31" s="69"/>
      <c r="R31" s="46"/>
    </row>
    <row r="32" spans="1:18" s="47" customFormat="1" ht="9.6" customHeight="1">
      <c r="A32" s="49"/>
      <c r="B32" s="50"/>
      <c r="C32" s="50"/>
      <c r="D32" s="58"/>
      <c r="E32" s="41"/>
      <c r="F32" s="41"/>
      <c r="G32" s="51"/>
      <c r="H32" s="52" t="s">
        <v>13</v>
      </c>
      <c r="I32" s="53" t="s">
        <v>17</v>
      </c>
      <c r="J32" s="54" t="str">
        <f>UPPER(IF(OR(I32="a",I32="as"),E31,IF(OR(I32="b",I32="bs"),E33,)))</f>
        <v>CUDJOE</v>
      </c>
      <c r="K32" s="54"/>
      <c r="L32" s="41"/>
      <c r="M32" s="64"/>
      <c r="N32" s="42"/>
      <c r="O32" s="43"/>
      <c r="P32" s="42"/>
      <c r="Q32" s="69"/>
      <c r="R32" s="46"/>
    </row>
    <row r="33" spans="1:18" s="47" customFormat="1" ht="9.6" customHeight="1">
      <c r="A33" s="49">
        <v>14</v>
      </c>
      <c r="B33" s="37">
        <f>IF($D33="","",VLOOKUP($D33,'[7]Girls Si Main Draw Prep'!$A$7:$P$38,15))</f>
        <v>0</v>
      </c>
      <c r="C33" s="37">
        <f>IF($D33="","",VLOOKUP($D33,'[7]Girls Si Main Draw Prep'!$A$7:$P$38,16))</f>
        <v>0</v>
      </c>
      <c r="D33" s="38">
        <v>20</v>
      </c>
      <c r="E33" s="37" t="str">
        <f>UPPER(IF($D33="","",VLOOKUP($D33,'[7]Girls Si Main Draw Prep'!$A$7:$P$38,2)))</f>
        <v>BYE</v>
      </c>
      <c r="F33" s="37">
        <f>IF($D33="","",VLOOKUP($D33,'[7]Girls Si Main Draw Prep'!$A$7:$P$38,3))</f>
        <v>0</v>
      </c>
      <c r="G33" s="37"/>
      <c r="H33" s="37">
        <f>IF($D33="","",VLOOKUP($D33,'[7]Girls Si Main Draw Prep'!$A$7:$P$38,4))</f>
        <v>0</v>
      </c>
      <c r="I33" s="56"/>
      <c r="J33" s="41"/>
      <c r="K33" s="57"/>
      <c r="L33" s="41"/>
      <c r="M33" s="64"/>
      <c r="N33" s="42"/>
      <c r="O33" s="43"/>
      <c r="P33" s="42"/>
      <c r="Q33" s="69"/>
      <c r="R33" s="46"/>
    </row>
    <row r="34" spans="1:18" s="47" customFormat="1" ht="9.6" customHeight="1">
      <c r="A34" s="49"/>
      <c r="B34" s="50"/>
      <c r="C34" s="50"/>
      <c r="D34" s="58"/>
      <c r="E34" s="41"/>
      <c r="F34" s="41"/>
      <c r="G34" s="51"/>
      <c r="H34" s="41"/>
      <c r="I34" s="59"/>
      <c r="J34" s="52" t="s">
        <v>13</v>
      </c>
      <c r="K34" s="60" t="s">
        <v>23</v>
      </c>
      <c r="L34" s="54" t="str">
        <f>UPPER(IF(OR(K34="a",K34="as"),J32,IF(OR(K34="b",K34="bs"),J36,)))</f>
        <v>LEITCH</v>
      </c>
      <c r="M34" s="71"/>
      <c r="N34" s="42"/>
      <c r="O34" s="43"/>
      <c r="P34" s="42"/>
      <c r="Q34" s="69"/>
      <c r="R34" s="46"/>
    </row>
    <row r="35" spans="1:18" s="47" customFormat="1" ht="9.6" customHeight="1">
      <c r="A35" s="49">
        <v>15</v>
      </c>
      <c r="B35" s="37">
        <f>IF($D35="","",VLOOKUP($D35,'[7]Girls Si Main Draw Prep'!$A$7:$P$38,15))</f>
        <v>0</v>
      </c>
      <c r="C35" s="37">
        <f>IF($D35="","",VLOOKUP($D35,'[7]Girls Si Main Draw Prep'!$A$7:$P$38,16))</f>
        <v>0</v>
      </c>
      <c r="D35" s="38">
        <v>13</v>
      </c>
      <c r="E35" s="37" t="str">
        <f>UPPER(IF($D35="","",VLOOKUP($D35,'[7]Girls Si Main Draw Prep'!$A$7:$P$38,2)))</f>
        <v>LEITCH</v>
      </c>
      <c r="F35" s="37" t="str">
        <f>IF($D35="","",VLOOKUP($D35,'[7]Girls Si Main Draw Prep'!$A$7:$P$38,3))</f>
        <v>Kelsey</v>
      </c>
      <c r="G35" s="37"/>
      <c r="H35" s="37">
        <f>IF($D35="","",VLOOKUP($D35,'[7]Girls Si Main Draw Prep'!$A$7:$P$38,4))</f>
        <v>0</v>
      </c>
      <c r="I35" s="40"/>
      <c r="J35" s="41"/>
      <c r="K35" s="63"/>
      <c r="L35" s="41" t="s">
        <v>24</v>
      </c>
      <c r="M35" s="62"/>
      <c r="N35" s="42"/>
      <c r="O35" s="43"/>
      <c r="P35" s="42"/>
      <c r="Q35" s="69"/>
      <c r="R35" s="46"/>
    </row>
    <row r="36" spans="1:18" s="47" customFormat="1" ht="9.6" customHeight="1">
      <c r="A36" s="49"/>
      <c r="B36" s="50"/>
      <c r="C36" s="50"/>
      <c r="D36" s="50"/>
      <c r="E36" s="41"/>
      <c r="F36" s="41"/>
      <c r="G36" s="51"/>
      <c r="H36" s="52" t="s">
        <v>13</v>
      </c>
      <c r="I36" s="53" t="s">
        <v>17</v>
      </c>
      <c r="J36" s="54" t="str">
        <f>UPPER(IF(OR(I36="a",I36="as"),E35,IF(OR(I36="b",I36="bs"),E37,)))</f>
        <v>LEITCH</v>
      </c>
      <c r="K36" s="65"/>
      <c r="L36" s="41"/>
      <c r="M36" s="62"/>
      <c r="N36" s="42"/>
      <c r="O36" s="43"/>
      <c r="P36" s="42"/>
      <c r="Q36" s="69"/>
      <c r="R36" s="46"/>
    </row>
    <row r="37" spans="1:18" s="47" customFormat="1" ht="9.6" customHeight="1">
      <c r="A37" s="36">
        <v>16</v>
      </c>
      <c r="B37" s="37">
        <f>IF($D37="","",VLOOKUP($D37,'[7]Girls Si Main Draw Prep'!$A$7:$P$38,15))</f>
        <v>0</v>
      </c>
      <c r="C37" s="37">
        <f>IF($D37="","",VLOOKUP($D37,'[7]Girls Si Main Draw Prep'!$A$7:$P$38,16))</f>
        <v>0</v>
      </c>
      <c r="D37" s="38">
        <v>20</v>
      </c>
      <c r="E37" s="39" t="str">
        <f>UPPER(IF($D37="","",VLOOKUP($D37,'[7]Girls Si Main Draw Prep'!$A$7:$P$38,2)))</f>
        <v>BYE</v>
      </c>
      <c r="F37" s="39">
        <f>IF($D37="","",VLOOKUP($D37,'[7]Girls Si Main Draw Prep'!$A$7:$P$38,3))</f>
        <v>0</v>
      </c>
      <c r="G37" s="39"/>
      <c r="H37" s="39">
        <f>IF($D37="","",VLOOKUP($D37,'[7]Girls Si Main Draw Prep'!$A$7:$P$38,4))</f>
        <v>0</v>
      </c>
      <c r="I37" s="66"/>
      <c r="J37" s="41"/>
      <c r="K37" s="41"/>
      <c r="L37" s="41"/>
      <c r="M37" s="62"/>
      <c r="N37" s="43"/>
      <c r="O37" s="43"/>
      <c r="P37" s="42"/>
      <c r="Q37" s="69"/>
      <c r="R37" s="46"/>
    </row>
    <row r="38" spans="1:18" s="47" customFormat="1" ht="9.6" customHeight="1">
      <c r="A38" s="49"/>
      <c r="B38" s="50"/>
      <c r="C38" s="50"/>
      <c r="D38" s="50"/>
      <c r="E38" s="41"/>
      <c r="F38" s="41"/>
      <c r="G38" s="51"/>
      <c r="H38" s="41"/>
      <c r="I38" s="59"/>
      <c r="J38" s="41"/>
      <c r="K38" s="41"/>
      <c r="L38" s="41"/>
      <c r="M38" s="62"/>
      <c r="N38" s="75" t="s">
        <v>25</v>
      </c>
      <c r="O38" s="76"/>
      <c r="P38" s="54" t="s">
        <v>201</v>
      </c>
      <c r="Q38" s="77"/>
      <c r="R38" s="46"/>
    </row>
    <row r="39" spans="1:18" s="47" customFormat="1" ht="9.6" customHeight="1">
      <c r="A39" s="36">
        <v>17</v>
      </c>
      <c r="B39" s="37">
        <f>IF($D39="","",VLOOKUP($D39,'[7]Girls Si Main Draw Prep'!$A$7:$P$38,15))</f>
        <v>0</v>
      </c>
      <c r="C39" s="37">
        <f>IF($D39="","",VLOOKUP($D39,'[7]Girls Si Main Draw Prep'!$A$7:$P$38,16))</f>
        <v>0</v>
      </c>
      <c r="D39" s="38">
        <v>17</v>
      </c>
      <c r="E39" s="39" t="str">
        <f>UPPER(IF($D39="","",VLOOKUP($D39,'[7]Girls Si Main Draw Prep'!$A$7:$P$38,2)))</f>
        <v xml:space="preserve">WEEKS </v>
      </c>
      <c r="F39" s="39" t="str">
        <f>IF($D39="","",VLOOKUP($D39,'[7]Girls Si Main Draw Prep'!$A$7:$P$38,3))</f>
        <v>Chloe</v>
      </c>
      <c r="G39" s="39"/>
      <c r="H39" s="39">
        <f>IF($D39="","",VLOOKUP($D39,'[7]Girls Si Main Draw Prep'!$A$7:$P$38,4))</f>
        <v>0</v>
      </c>
      <c r="I39" s="40"/>
      <c r="J39" s="41"/>
      <c r="K39" s="41"/>
      <c r="L39" s="41"/>
      <c r="M39" s="62"/>
      <c r="N39" s="52" t="s">
        <v>13</v>
      </c>
      <c r="O39" s="78"/>
      <c r="P39" s="41" t="s">
        <v>202</v>
      </c>
      <c r="Q39" s="69"/>
      <c r="R39" s="46"/>
    </row>
    <row r="40" spans="1:18" s="47" customFormat="1" ht="9.6" customHeight="1">
      <c r="A40" s="49"/>
      <c r="B40" s="50"/>
      <c r="C40" s="50"/>
      <c r="D40" s="50"/>
      <c r="E40" s="41"/>
      <c r="F40" s="41"/>
      <c r="G40" s="51"/>
      <c r="H40" s="52" t="s">
        <v>13</v>
      </c>
      <c r="I40" s="53" t="s">
        <v>19</v>
      </c>
      <c r="J40" s="54" t="str">
        <f>UPPER(IF(OR(I40="a",I40="as"),E39,IF(OR(I40="b",I40="bs"),E41,)))</f>
        <v xml:space="preserve">WEEKS </v>
      </c>
      <c r="K40" s="54"/>
      <c r="L40" s="41"/>
      <c r="M40" s="62"/>
      <c r="N40" s="42"/>
      <c r="O40" s="43"/>
      <c r="P40" s="42"/>
      <c r="Q40" s="69"/>
      <c r="R40" s="46"/>
    </row>
    <row r="41" spans="1:18" s="47" customFormat="1" ht="9.6" customHeight="1">
      <c r="A41" s="49">
        <v>18</v>
      </c>
      <c r="B41" s="37">
        <f>IF($D41="","",VLOOKUP($D41,'[7]Girls Si Main Draw Prep'!$A$7:$P$38,15))</f>
        <v>0</v>
      </c>
      <c r="C41" s="37">
        <f>IF($D41="","",VLOOKUP($D41,'[7]Girls Si Main Draw Prep'!$A$7:$P$38,16))</f>
        <v>0</v>
      </c>
      <c r="D41" s="38">
        <v>9</v>
      </c>
      <c r="E41" s="37" t="str">
        <f>UPPER(IF($D41="","",VLOOKUP($D41,'[7]Girls Si Main Draw Prep'!$A$7:$P$38,2)))</f>
        <v>FRANK</v>
      </c>
      <c r="F41" s="37" t="str">
        <f>IF($D41="","",VLOOKUP($D41,'[7]Girls Si Main Draw Prep'!$A$7:$P$38,3))</f>
        <v>Kaela</v>
      </c>
      <c r="G41" s="37"/>
      <c r="H41" s="37">
        <f>IF($D41="","",VLOOKUP($D41,'[7]Girls Si Main Draw Prep'!$A$7:$P$38,4))</f>
        <v>0</v>
      </c>
      <c r="I41" s="56"/>
      <c r="J41" s="79">
        <v>6175</v>
      </c>
      <c r="K41" s="57"/>
      <c r="L41" s="41"/>
      <c r="M41" s="62"/>
      <c r="N41" s="42"/>
      <c r="O41" s="43"/>
      <c r="P41" s="42"/>
      <c r="Q41" s="69"/>
      <c r="R41" s="46"/>
    </row>
    <row r="42" spans="1:18" s="47" customFormat="1" ht="9.6" customHeight="1">
      <c r="A42" s="49"/>
      <c r="B42" s="50"/>
      <c r="C42" s="50"/>
      <c r="D42" s="58"/>
      <c r="E42" s="41"/>
      <c r="F42" s="41"/>
      <c r="G42" s="51"/>
      <c r="H42" s="41"/>
      <c r="I42" s="59"/>
      <c r="J42" s="52" t="s">
        <v>13</v>
      </c>
      <c r="K42" s="60" t="s">
        <v>19</v>
      </c>
      <c r="L42" s="54" t="str">
        <f>UPPER(IF(OR(K42="a",K42="as"),J40,IF(OR(K42="b",K42="bs"),J44,)))</f>
        <v xml:space="preserve">WEEKS </v>
      </c>
      <c r="M42" s="61"/>
      <c r="N42" s="42"/>
      <c r="O42" s="43"/>
      <c r="P42" s="42"/>
      <c r="Q42" s="69"/>
      <c r="R42" s="46"/>
    </row>
    <row r="43" spans="1:18" s="47" customFormat="1" ht="9.6" customHeight="1">
      <c r="A43" s="49">
        <v>19</v>
      </c>
      <c r="B43" s="37">
        <f>IF($D43="","",VLOOKUP($D43,'[7]Girls Si Main Draw Prep'!$A$7:$P$38,15))</f>
        <v>0</v>
      </c>
      <c r="C43" s="37">
        <f>IF($D43="","",VLOOKUP($D43,'[7]Girls Si Main Draw Prep'!$A$7:$P$38,16))</f>
        <v>0</v>
      </c>
      <c r="D43" s="38">
        <v>20</v>
      </c>
      <c r="E43" s="37" t="str">
        <f>UPPER(IF($D43="","",VLOOKUP($D43,'[7]Girls Si Main Draw Prep'!$A$7:$P$38,2)))</f>
        <v>BYE</v>
      </c>
      <c r="F43" s="37">
        <f>IF($D43="","",VLOOKUP($D43,'[7]Girls Si Main Draw Prep'!$A$7:$P$38,3))</f>
        <v>0</v>
      </c>
      <c r="G43" s="37"/>
      <c r="H43" s="37">
        <f>IF($D43="","",VLOOKUP($D43,'[7]Girls Si Main Draw Prep'!$A$7:$P$38,4))</f>
        <v>0</v>
      </c>
      <c r="I43" s="40"/>
      <c r="J43" s="41"/>
      <c r="K43" s="63"/>
      <c r="L43" s="41" t="s">
        <v>26</v>
      </c>
      <c r="M43" s="64"/>
      <c r="N43" s="42"/>
      <c r="O43" s="43"/>
      <c r="P43" s="42"/>
      <c r="Q43" s="69"/>
      <c r="R43" s="46"/>
    </row>
    <row r="44" spans="1:18" s="47" customFormat="1" ht="9.6" customHeight="1">
      <c r="A44" s="49"/>
      <c r="B44" s="50"/>
      <c r="C44" s="50"/>
      <c r="D44" s="58"/>
      <c r="E44" s="41"/>
      <c r="F44" s="41"/>
      <c r="G44" s="51"/>
      <c r="H44" s="52" t="s">
        <v>13</v>
      </c>
      <c r="I44" s="53" t="s">
        <v>27</v>
      </c>
      <c r="J44" s="54" t="str">
        <f>UPPER(IF(OR(I44="a",I44="as"),E43,IF(OR(I44="b",I44="bs"),E45,)))</f>
        <v>BLACKMAN</v>
      </c>
      <c r="K44" s="65"/>
      <c r="L44" s="41"/>
      <c r="M44" s="64"/>
      <c r="N44" s="42"/>
      <c r="O44" s="43"/>
      <c r="P44" s="42"/>
      <c r="Q44" s="69"/>
      <c r="R44" s="46"/>
    </row>
    <row r="45" spans="1:18" s="47" customFormat="1" ht="9.6" customHeight="1">
      <c r="A45" s="49">
        <v>20</v>
      </c>
      <c r="B45" s="37">
        <f>IF($D45="","",VLOOKUP($D45,'[7]Girls Si Main Draw Prep'!$A$7:$P$38,15))</f>
        <v>0</v>
      </c>
      <c r="C45" s="37">
        <f>IF($D45="","",VLOOKUP($D45,'[7]Girls Si Main Draw Prep'!$A$7:$P$38,16))</f>
        <v>0</v>
      </c>
      <c r="D45" s="38">
        <v>7</v>
      </c>
      <c r="E45" s="37" t="str">
        <f>UPPER(IF($D45="","",VLOOKUP($D45,'[7]Girls Si Main Draw Prep'!$A$7:$P$38,2)))</f>
        <v>BLACKMAN</v>
      </c>
      <c r="F45" s="37" t="str">
        <f>IF($D45="","",VLOOKUP($D45,'[7]Girls Si Main Draw Prep'!$A$7:$P$38,3))</f>
        <v>Aralia</v>
      </c>
      <c r="G45" s="37"/>
      <c r="H45" s="37">
        <f>IF($D45="","",VLOOKUP($D45,'[7]Girls Si Main Draw Prep'!$A$7:$P$38,4))</f>
        <v>0</v>
      </c>
      <c r="I45" s="66"/>
      <c r="J45" s="41"/>
      <c r="K45" s="41"/>
      <c r="L45" s="41"/>
      <c r="M45" s="64"/>
      <c r="N45" s="42"/>
      <c r="O45" s="43"/>
      <c r="P45" s="42"/>
      <c r="Q45" s="69"/>
      <c r="R45" s="46"/>
    </row>
    <row r="46" spans="1:18" s="47" customFormat="1" ht="9.6" customHeight="1">
      <c r="A46" s="49"/>
      <c r="B46" s="50"/>
      <c r="C46" s="50"/>
      <c r="D46" s="58"/>
      <c r="E46" s="41"/>
      <c r="F46" s="41"/>
      <c r="G46" s="51"/>
      <c r="H46" s="67"/>
      <c r="I46" s="59"/>
      <c r="J46" s="41"/>
      <c r="K46" s="41"/>
      <c r="L46" s="52" t="s">
        <v>13</v>
      </c>
      <c r="M46" s="60" t="s">
        <v>23</v>
      </c>
      <c r="N46" s="54" t="str">
        <f>UPPER(IF(OR(M46="a",M46="as"),L42,IF(OR(M46="b",M46="bs"),L50,)))</f>
        <v>LEE YOUNG</v>
      </c>
      <c r="O46" s="73"/>
      <c r="P46" s="42"/>
      <c r="Q46" s="69"/>
      <c r="R46" s="46"/>
    </row>
    <row r="47" spans="1:18" s="47" customFormat="1" ht="9.6" customHeight="1">
      <c r="A47" s="49">
        <v>21</v>
      </c>
      <c r="B47" s="37">
        <f>IF($D47="","",VLOOKUP($D47,'[7]Girls Si Main Draw Prep'!$A$7:$P$38,15))</f>
        <v>0</v>
      </c>
      <c r="C47" s="37">
        <f>IF($D47="","",VLOOKUP($D47,'[7]Girls Si Main Draw Prep'!$A$7:$P$38,16))</f>
        <v>0</v>
      </c>
      <c r="D47" s="38">
        <v>20</v>
      </c>
      <c r="E47" s="37" t="str">
        <f>UPPER(IF($D47="","",VLOOKUP($D47,'[7]Girls Si Main Draw Prep'!$A$7:$P$38,2)))</f>
        <v>BYE</v>
      </c>
      <c r="F47" s="37">
        <f>IF($D47="","",VLOOKUP($D47,'[7]Girls Si Main Draw Prep'!$A$7:$P$38,3))</f>
        <v>0</v>
      </c>
      <c r="G47" s="37"/>
      <c r="H47" s="37">
        <f>IF($D47="","",VLOOKUP($D47,'[7]Girls Si Main Draw Prep'!$A$7:$P$38,4))</f>
        <v>0</v>
      </c>
      <c r="I47" s="68"/>
      <c r="J47" s="41"/>
      <c r="K47" s="41"/>
      <c r="L47" s="41"/>
      <c r="M47" s="64"/>
      <c r="N47" s="41" t="s">
        <v>28</v>
      </c>
      <c r="O47" s="69"/>
      <c r="P47" s="42"/>
      <c r="Q47" s="69"/>
      <c r="R47" s="46"/>
    </row>
    <row r="48" spans="1:18" s="47" customFormat="1" ht="9.6" customHeight="1">
      <c r="A48" s="49"/>
      <c r="B48" s="50"/>
      <c r="C48" s="50"/>
      <c r="D48" s="58"/>
      <c r="E48" s="41"/>
      <c r="F48" s="41"/>
      <c r="G48" s="51"/>
      <c r="H48" s="52" t="s">
        <v>13</v>
      </c>
      <c r="I48" s="53" t="s">
        <v>29</v>
      </c>
      <c r="J48" s="54" t="str">
        <f>UPPER(IF(OR(I48="a",I48="as"),E47,IF(OR(I48="b",I48="bs"),E49,)))</f>
        <v>LEE YOUNG</v>
      </c>
      <c r="K48" s="54"/>
      <c r="L48" s="41"/>
      <c r="M48" s="64"/>
      <c r="N48" s="42"/>
      <c r="O48" s="69"/>
      <c r="P48" s="42"/>
      <c r="Q48" s="69"/>
      <c r="R48" s="46"/>
    </row>
    <row r="49" spans="1:18" s="47" customFormat="1" ht="9.6" customHeight="1">
      <c r="A49" s="49">
        <v>22</v>
      </c>
      <c r="B49" s="37">
        <f>IF($D49="","",VLOOKUP($D49,'[7]Girls Si Main Draw Prep'!$A$7:$P$38,15))</f>
        <v>0</v>
      </c>
      <c r="C49" s="37">
        <f>IF($D49="","",VLOOKUP($D49,'[7]Girls Si Main Draw Prep'!$A$7:$P$38,16))</f>
        <v>0</v>
      </c>
      <c r="D49" s="38">
        <v>12</v>
      </c>
      <c r="E49" s="37" t="str">
        <f>UPPER(IF($D49="","",VLOOKUP($D49,'[7]Girls Si Main Draw Prep'!$A$7:$P$38,2)))</f>
        <v>LEE YOUNG</v>
      </c>
      <c r="F49" s="37" t="str">
        <f>IF($D49="","",VLOOKUP($D49,'[7]Girls Si Main Draw Prep'!$A$7:$P$38,3))</f>
        <v>Keesa</v>
      </c>
      <c r="G49" s="37"/>
      <c r="H49" s="37">
        <f>IF($D49="","",VLOOKUP($D49,'[7]Girls Si Main Draw Prep'!$A$7:$P$38,4))</f>
        <v>0</v>
      </c>
      <c r="I49" s="56"/>
      <c r="J49" s="41"/>
      <c r="K49" s="57"/>
      <c r="L49" s="41"/>
      <c r="M49" s="64"/>
      <c r="N49" s="42"/>
      <c r="O49" s="69"/>
      <c r="P49" s="42"/>
      <c r="Q49" s="69"/>
      <c r="R49" s="46"/>
    </row>
    <row r="50" spans="1:18" s="47" customFormat="1" ht="9.6" customHeight="1">
      <c r="A50" s="49"/>
      <c r="B50" s="50"/>
      <c r="C50" s="50"/>
      <c r="D50" s="58"/>
      <c r="E50" s="41"/>
      <c r="F50" s="41"/>
      <c r="G50" s="51"/>
      <c r="H50" s="41"/>
      <c r="I50" s="59"/>
      <c r="J50" s="52" t="s">
        <v>13</v>
      </c>
      <c r="K50" s="60" t="s">
        <v>19</v>
      </c>
      <c r="L50" s="54" t="str">
        <f>UPPER(IF(OR(K50="a",K50="as"),J48,IF(OR(K50="b",K50="bs"),J52,)))</f>
        <v>LEE YOUNG</v>
      </c>
      <c r="M50" s="71"/>
      <c r="N50" s="42"/>
      <c r="O50" s="69"/>
      <c r="P50" s="42"/>
      <c r="Q50" s="69"/>
      <c r="R50" s="46"/>
    </row>
    <row r="51" spans="1:18" s="47" customFormat="1" ht="9.6" customHeight="1">
      <c r="A51" s="49">
        <v>23</v>
      </c>
      <c r="B51" s="37">
        <f>IF($D51="","",VLOOKUP($D51,'[7]Girls Si Main Draw Prep'!$A$7:$P$38,15))</f>
        <v>0</v>
      </c>
      <c r="C51" s="37">
        <f>IF($D51="","",VLOOKUP($D51,'[7]Girls Si Main Draw Prep'!$A$7:$P$38,16))</f>
        <v>0</v>
      </c>
      <c r="D51" s="38">
        <v>20</v>
      </c>
      <c r="E51" s="37" t="str">
        <f>UPPER(IF($D51="","",VLOOKUP($D51,'[7]Girls Si Main Draw Prep'!$A$7:$P$38,2)))</f>
        <v>BYE</v>
      </c>
      <c r="F51" s="37">
        <f>IF($D51="","",VLOOKUP($D51,'[7]Girls Si Main Draw Prep'!$A$7:$P$38,3))</f>
        <v>0</v>
      </c>
      <c r="G51" s="37"/>
      <c r="H51" s="37">
        <f>IF($D51="","",VLOOKUP($D51,'[7]Girls Si Main Draw Prep'!$A$7:$P$38,4))</f>
        <v>0</v>
      </c>
      <c r="I51" s="40"/>
      <c r="J51" s="41"/>
      <c r="K51" s="63"/>
      <c r="L51" s="41" t="s">
        <v>30</v>
      </c>
      <c r="M51" s="62"/>
      <c r="N51" s="42"/>
      <c r="O51" s="69"/>
      <c r="P51" s="42"/>
      <c r="Q51" s="69"/>
      <c r="R51" s="46"/>
    </row>
    <row r="52" spans="1:18" s="47" customFormat="1" ht="9.6" customHeight="1">
      <c r="A52" s="49"/>
      <c r="B52" s="50"/>
      <c r="C52" s="50"/>
      <c r="D52" s="50"/>
      <c r="E52" s="41"/>
      <c r="F52" s="41"/>
      <c r="G52" s="51"/>
      <c r="H52" s="52" t="s">
        <v>13</v>
      </c>
      <c r="I52" s="53" t="s">
        <v>29</v>
      </c>
      <c r="J52" s="54" t="str">
        <f>UPPER(IF(OR(I52="a",I52="as"),E51,IF(OR(I52="b",I52="bs"),E53,)))</f>
        <v>JONES</v>
      </c>
      <c r="K52" s="65"/>
      <c r="L52" s="41"/>
      <c r="M52" s="62"/>
      <c r="N52" s="42"/>
      <c r="O52" s="69"/>
      <c r="P52" s="42"/>
      <c r="Q52" s="69"/>
      <c r="R52" s="46"/>
    </row>
    <row r="53" spans="1:18" s="47" customFormat="1" ht="9.6" customHeight="1">
      <c r="A53" s="36">
        <v>24</v>
      </c>
      <c r="B53" s="37">
        <f>IF($D53="","",VLOOKUP($D53,'[7]Girls Si Main Draw Prep'!$A$7:$P$38,15))</f>
        <v>0</v>
      </c>
      <c r="C53" s="37">
        <f>IF($D53="","",VLOOKUP($D53,'[7]Girls Si Main Draw Prep'!$A$7:$P$38,16))</f>
        <v>0</v>
      </c>
      <c r="D53" s="38">
        <v>3</v>
      </c>
      <c r="E53" s="39" t="str">
        <f>UPPER(IF($D53="","",VLOOKUP($D53,'[7]Girls Si Main Draw Prep'!$A$7:$P$38,2)))</f>
        <v>JONES</v>
      </c>
      <c r="F53" s="39" t="str">
        <f>IF($D53="","",VLOOKUP($D53,'[7]Girls Si Main Draw Prep'!$A$7:$P$38,3))</f>
        <v>Abigail</v>
      </c>
      <c r="G53" s="39"/>
      <c r="H53" s="39">
        <f>IF($D53="","",VLOOKUP($D53,'[7]Girls Si Main Draw Prep'!$A$7:$P$38,4))</f>
        <v>0</v>
      </c>
      <c r="I53" s="66"/>
      <c r="J53" s="41"/>
      <c r="K53" s="41"/>
      <c r="L53" s="41"/>
      <c r="M53" s="62"/>
      <c r="N53" s="42"/>
      <c r="O53" s="69"/>
      <c r="P53" s="42"/>
      <c r="Q53" s="69"/>
      <c r="R53" s="46"/>
    </row>
    <row r="54" spans="1:18" s="47" customFormat="1" ht="9.6" customHeight="1">
      <c r="A54" s="49"/>
      <c r="B54" s="50"/>
      <c r="C54" s="50"/>
      <c r="D54" s="50"/>
      <c r="E54" s="67"/>
      <c r="F54" s="67"/>
      <c r="G54" s="72"/>
      <c r="H54" s="67"/>
      <c r="I54" s="59"/>
      <c r="J54" s="41"/>
      <c r="K54" s="41"/>
      <c r="L54" s="41"/>
      <c r="M54" s="62"/>
      <c r="N54" s="52" t="s">
        <v>13</v>
      </c>
      <c r="O54" s="60" t="s">
        <v>19</v>
      </c>
      <c r="P54" s="54" t="str">
        <f>UPPER(IF(OR(O54="a",O54="as"),N46,IF(OR(O54="b",O54="bs"),N62,)))</f>
        <v>LEE YOUNG</v>
      </c>
      <c r="Q54" s="74"/>
      <c r="R54" s="46"/>
    </row>
    <row r="55" spans="1:18" s="47" customFormat="1" ht="9.6" customHeight="1">
      <c r="A55" s="36">
        <v>25</v>
      </c>
      <c r="B55" s="37">
        <f>IF($D55="","",VLOOKUP($D55,'[7]Girls Si Main Draw Prep'!$A$7:$P$38,15))</f>
        <v>0</v>
      </c>
      <c r="C55" s="37">
        <f>IF($D55="","",VLOOKUP($D55,'[7]Girls Si Main Draw Prep'!$A$7:$P$38,16))</f>
        <v>0</v>
      </c>
      <c r="D55" s="38">
        <v>20</v>
      </c>
      <c r="E55" s="39" t="str">
        <f>UPPER(IF($D55="","",VLOOKUP($D55,'[7]Girls Si Main Draw Prep'!$A$7:$P$38,2)))</f>
        <v>BYE</v>
      </c>
      <c r="F55" s="39">
        <f>IF($D55="","",VLOOKUP($D55,'[7]Girls Si Main Draw Prep'!$A$7:$P$38,3))</f>
        <v>0</v>
      </c>
      <c r="G55" s="39"/>
      <c r="H55" s="39">
        <f>IF($D55="","",VLOOKUP($D55,'[7]Girls Si Main Draw Prep'!$A$7:$P$38,4))</f>
        <v>0</v>
      </c>
      <c r="I55" s="40"/>
      <c r="J55" s="41"/>
      <c r="K55" s="41"/>
      <c r="L55" s="41"/>
      <c r="M55" s="62"/>
      <c r="N55" s="42"/>
      <c r="O55" s="69"/>
      <c r="P55" s="41" t="s">
        <v>200</v>
      </c>
      <c r="Q55" s="43"/>
      <c r="R55" s="46"/>
    </row>
    <row r="56" spans="1:18" s="47" customFormat="1" ht="9.6" customHeight="1">
      <c r="A56" s="49"/>
      <c r="B56" s="50"/>
      <c r="C56" s="50"/>
      <c r="D56" s="50"/>
      <c r="E56" s="41"/>
      <c r="F56" s="41"/>
      <c r="G56" s="51"/>
      <c r="H56" s="52" t="s">
        <v>13</v>
      </c>
      <c r="I56" s="53" t="s">
        <v>27</v>
      </c>
      <c r="J56" s="54" t="str">
        <f>UPPER(IF(OR(I56="a",I56="as"),E55,IF(OR(I56="b",I56="bs"),E57,)))</f>
        <v>ORR</v>
      </c>
      <c r="K56" s="54"/>
      <c r="L56" s="41"/>
      <c r="M56" s="62"/>
      <c r="N56" s="42"/>
      <c r="O56" s="69"/>
      <c r="P56" s="42"/>
      <c r="Q56" s="43"/>
      <c r="R56" s="46"/>
    </row>
    <row r="57" spans="1:18" s="47" customFormat="1" ht="9.6" customHeight="1">
      <c r="A57" s="49">
        <v>26</v>
      </c>
      <c r="B57" s="37">
        <f>IF($D57="","",VLOOKUP($D57,'[7]Girls Si Main Draw Prep'!$A$7:$P$38,15))</f>
        <v>0</v>
      </c>
      <c r="C57" s="37">
        <f>IF($D57="","",VLOOKUP($D57,'[7]Girls Si Main Draw Prep'!$A$7:$P$38,16))</f>
        <v>0</v>
      </c>
      <c r="D57" s="38">
        <v>14</v>
      </c>
      <c r="E57" s="37" t="str">
        <f>UPPER(IF($D57="","",VLOOKUP($D57,'[7]Girls Si Main Draw Prep'!$A$7:$P$38,2)))</f>
        <v>ORR</v>
      </c>
      <c r="F57" s="37" t="str">
        <f>IF($D57="","",VLOOKUP($D57,'[7]Girls Si Main Draw Prep'!$A$7:$P$38,3))</f>
        <v>Daniella</v>
      </c>
      <c r="G57" s="37"/>
      <c r="H57" s="37">
        <f>IF($D57="","",VLOOKUP($D57,'[7]Girls Si Main Draw Prep'!$A$7:$P$38,4))</f>
        <v>0</v>
      </c>
      <c r="I57" s="56"/>
      <c r="J57" s="41"/>
      <c r="K57" s="57"/>
      <c r="L57" s="41"/>
      <c r="M57" s="62"/>
      <c r="N57" s="42"/>
      <c r="O57" s="69"/>
      <c r="P57" s="42"/>
      <c r="Q57" s="43"/>
      <c r="R57" s="46"/>
    </row>
    <row r="58" spans="1:18" s="47" customFormat="1" ht="9.6" customHeight="1">
      <c r="A58" s="49"/>
      <c r="B58" s="50"/>
      <c r="C58" s="50"/>
      <c r="D58" s="58"/>
      <c r="E58" s="41"/>
      <c r="F58" s="41"/>
      <c r="G58" s="51"/>
      <c r="H58" s="41"/>
      <c r="I58" s="59"/>
      <c r="J58" s="52" t="s">
        <v>13</v>
      </c>
      <c r="K58" s="60" t="s">
        <v>23</v>
      </c>
      <c r="L58" s="54" t="str">
        <f>UPPER(IF(OR(K58="a",K58="as"),J56,IF(OR(K58="b",K58="bs"),J60,)))</f>
        <v>HOULLIER</v>
      </c>
      <c r="M58" s="61"/>
      <c r="N58" s="42"/>
      <c r="O58" s="69"/>
      <c r="P58" s="42"/>
      <c r="Q58" s="43"/>
      <c r="R58" s="46"/>
    </row>
    <row r="59" spans="1:18" s="47" customFormat="1" ht="9.6" customHeight="1">
      <c r="A59" s="49">
        <v>27</v>
      </c>
      <c r="B59" s="37">
        <f>IF($D59="","",VLOOKUP($D59,'[7]Girls Si Main Draw Prep'!$A$7:$P$38,15))</f>
        <v>0</v>
      </c>
      <c r="C59" s="37">
        <f>IF($D59="","",VLOOKUP($D59,'[7]Girls Si Main Draw Prep'!$A$7:$P$38,16))</f>
        <v>0</v>
      </c>
      <c r="D59" s="38">
        <v>20</v>
      </c>
      <c r="E59" s="37" t="str">
        <f>UPPER(IF($D59="","",VLOOKUP($D59,'[7]Girls Si Main Draw Prep'!$A$7:$P$38,2)))</f>
        <v>BYE</v>
      </c>
      <c r="F59" s="37">
        <f>IF($D59="","",VLOOKUP($D59,'[7]Girls Si Main Draw Prep'!$A$7:$P$38,3))</f>
        <v>0</v>
      </c>
      <c r="G59" s="37"/>
      <c r="H59" s="37">
        <f>IF($D59="","",VLOOKUP($D59,'[7]Girls Si Main Draw Prep'!$A$7:$P$38,4))</f>
        <v>0</v>
      </c>
      <c r="I59" s="40"/>
      <c r="J59" s="41"/>
      <c r="K59" s="63"/>
      <c r="L59" s="41" t="s">
        <v>31</v>
      </c>
      <c r="M59" s="64"/>
      <c r="N59" s="42"/>
      <c r="O59" s="69"/>
      <c r="P59" s="42"/>
      <c r="Q59" s="43"/>
      <c r="R59" s="80"/>
    </row>
    <row r="60" spans="1:18" s="47" customFormat="1" ht="9.6" customHeight="1">
      <c r="A60" s="49"/>
      <c r="B60" s="50"/>
      <c r="C60" s="50"/>
      <c r="D60" s="58"/>
      <c r="E60" s="41"/>
      <c r="F60" s="41"/>
      <c r="G60" s="51"/>
      <c r="H60" s="52" t="s">
        <v>13</v>
      </c>
      <c r="I60" s="53" t="s">
        <v>27</v>
      </c>
      <c r="J60" s="54" t="str">
        <f>UPPER(IF(OR(I60="a",I60="as"),E59,IF(OR(I60="b",I60="bs"),E61,)))</f>
        <v>HOULLIER</v>
      </c>
      <c r="K60" s="65"/>
      <c r="L60" s="41"/>
      <c r="M60" s="64"/>
      <c r="N60" s="42"/>
      <c r="O60" s="69"/>
      <c r="P60" s="42"/>
      <c r="Q60" s="43"/>
      <c r="R60" s="46"/>
    </row>
    <row r="61" spans="1:18" s="47" customFormat="1" ht="9.6" customHeight="1">
      <c r="A61" s="49">
        <v>28</v>
      </c>
      <c r="B61" s="37">
        <f>IF($D61="","",VLOOKUP($D61,'[7]Girls Si Main Draw Prep'!$A$7:$P$38,15))</f>
        <v>0</v>
      </c>
      <c r="C61" s="37">
        <f>IF($D61="","",VLOOKUP($D61,'[7]Girls Si Main Draw Prep'!$A$7:$P$38,16))</f>
        <v>0</v>
      </c>
      <c r="D61" s="38">
        <v>10</v>
      </c>
      <c r="E61" s="37" t="str">
        <f>UPPER(IF($D61="","",VLOOKUP($D61,'[7]Girls Si Main Draw Prep'!$A$7:$P$38,2)))</f>
        <v>HOULLIER</v>
      </c>
      <c r="F61" s="37" t="str">
        <f>IF($D61="","",VLOOKUP($D61,'[7]Girls Si Main Draw Prep'!$A$7:$P$38,3))</f>
        <v>Rhyse</v>
      </c>
      <c r="G61" s="37"/>
      <c r="H61" s="37">
        <f>IF($D61="","",VLOOKUP($D61,'[7]Girls Si Main Draw Prep'!$A$7:$P$38,4))</f>
        <v>0</v>
      </c>
      <c r="I61" s="66"/>
      <c r="J61" s="41"/>
      <c r="K61" s="41"/>
      <c r="L61" s="41"/>
      <c r="M61" s="64"/>
      <c r="N61" s="42"/>
      <c r="O61" s="69"/>
      <c r="P61" s="42"/>
      <c r="Q61" s="43"/>
      <c r="R61" s="46"/>
    </row>
    <row r="62" spans="1:18" s="47" customFormat="1" ht="9.6" customHeight="1">
      <c r="A62" s="49"/>
      <c r="B62" s="50"/>
      <c r="C62" s="50"/>
      <c r="D62" s="58"/>
      <c r="E62" s="41"/>
      <c r="F62" s="41"/>
      <c r="G62" s="51"/>
      <c r="H62" s="67"/>
      <c r="I62" s="59"/>
      <c r="J62" s="41"/>
      <c r="K62" s="41"/>
      <c r="L62" s="52" t="s">
        <v>13</v>
      </c>
      <c r="M62" s="60" t="s">
        <v>32</v>
      </c>
      <c r="N62" s="54" t="str">
        <f>UPPER(IF(OR(M62="a",M62="as"),L58,IF(OR(M62="b",M62="bs"),L66,)))</f>
        <v>KOYLASS</v>
      </c>
      <c r="O62" s="74"/>
      <c r="P62" s="42"/>
      <c r="Q62" s="43"/>
      <c r="R62" s="46"/>
    </row>
    <row r="63" spans="1:18" s="47" customFormat="1" ht="9.6" customHeight="1">
      <c r="A63" s="49">
        <v>29</v>
      </c>
      <c r="B63" s="37">
        <f>IF($D63="","",VLOOKUP($D63,'[7]Girls Si Main Draw Prep'!$A$7:$P$38,15))</f>
        <v>0</v>
      </c>
      <c r="C63" s="37">
        <f>IF($D63="","",VLOOKUP($D63,'[7]Girls Si Main Draw Prep'!$A$7:$P$38,16))</f>
        <v>0</v>
      </c>
      <c r="D63" s="38">
        <v>20</v>
      </c>
      <c r="E63" s="37" t="str">
        <f>UPPER(IF($D63="","",VLOOKUP($D63,'[7]Girls Si Main Draw Prep'!$A$7:$P$38,2)))</f>
        <v>BYE</v>
      </c>
      <c r="F63" s="37">
        <f>IF($D63="","",VLOOKUP($D63,'[7]Girls Si Main Draw Prep'!$A$7:$P$38,3))</f>
        <v>0</v>
      </c>
      <c r="G63" s="37"/>
      <c r="H63" s="37">
        <f>IF($D63="","",VLOOKUP($D63,'[7]Girls Si Main Draw Prep'!$A$7:$P$38,4))</f>
        <v>0</v>
      </c>
      <c r="I63" s="68"/>
      <c r="J63" s="41"/>
      <c r="K63" s="41"/>
      <c r="L63" s="41"/>
      <c r="M63" s="64"/>
      <c r="N63" s="41" t="s">
        <v>33</v>
      </c>
      <c r="O63" s="62"/>
      <c r="P63" s="44"/>
      <c r="Q63" s="45"/>
      <c r="R63" s="46"/>
    </row>
    <row r="64" spans="1:18" s="47" customFormat="1" ht="9.6" customHeight="1">
      <c r="A64" s="49"/>
      <c r="B64" s="50"/>
      <c r="C64" s="50"/>
      <c r="D64" s="58"/>
      <c r="E64" s="41"/>
      <c r="F64" s="41"/>
      <c r="G64" s="51"/>
      <c r="H64" s="52" t="s">
        <v>13</v>
      </c>
      <c r="I64" s="53" t="s">
        <v>29</v>
      </c>
      <c r="J64" s="54" t="str">
        <f>UPPER(IF(OR(I64="a",I64="as"),E63,IF(OR(I64="b",I64="bs"),E65,)))</f>
        <v>LAWRENCE</v>
      </c>
      <c r="K64" s="54"/>
      <c r="L64" s="41"/>
      <c r="M64" s="64"/>
      <c r="N64" s="62"/>
      <c r="O64" s="62"/>
      <c r="P64" s="44"/>
      <c r="Q64" s="45"/>
      <c r="R64" s="46"/>
    </row>
    <row r="65" spans="1:18" s="47" customFormat="1" ht="9.6" customHeight="1">
      <c r="A65" s="49">
        <v>30</v>
      </c>
      <c r="B65" s="37">
        <f>IF($D65="","",VLOOKUP($D65,'[7]Girls Si Main Draw Prep'!$A$7:$P$38,15))</f>
        <v>0</v>
      </c>
      <c r="C65" s="37">
        <f>IF($D65="","",VLOOKUP($D65,'[7]Girls Si Main Draw Prep'!$A$7:$P$38,16))</f>
        <v>0</v>
      </c>
      <c r="D65" s="38">
        <v>11</v>
      </c>
      <c r="E65" s="37" t="str">
        <f>UPPER(IF($D65="","",VLOOKUP($D65,'[7]Girls Si Main Draw Prep'!$A$7:$P$38,2)))</f>
        <v>LAWRENCE</v>
      </c>
      <c r="F65" s="37" t="str">
        <f>IF($D65="","",VLOOKUP($D65,'[7]Girls Si Main Draw Prep'!$A$7:$P$38,3))</f>
        <v>Emily</v>
      </c>
      <c r="G65" s="37"/>
      <c r="H65" s="37">
        <f>IF($D65="","",VLOOKUP($D65,'[7]Girls Si Main Draw Prep'!$A$7:$P$38,4))</f>
        <v>0</v>
      </c>
      <c r="I65" s="56"/>
      <c r="J65" s="41"/>
      <c r="K65" s="57"/>
      <c r="L65" s="41"/>
      <c r="M65" s="64"/>
      <c r="N65" s="62"/>
      <c r="O65" s="62"/>
      <c r="P65" s="44"/>
      <c r="Q65" s="45"/>
      <c r="R65" s="46"/>
    </row>
    <row r="66" spans="1:18" s="47" customFormat="1" ht="9.6" customHeight="1">
      <c r="A66" s="49"/>
      <c r="B66" s="50"/>
      <c r="C66" s="50"/>
      <c r="D66" s="58"/>
      <c r="E66" s="41"/>
      <c r="F66" s="41"/>
      <c r="G66" s="51"/>
      <c r="H66" s="41"/>
      <c r="I66" s="59"/>
      <c r="J66" s="52" t="s">
        <v>13</v>
      </c>
      <c r="K66" s="60" t="s">
        <v>32</v>
      </c>
      <c r="L66" s="54" t="str">
        <f>UPPER(IF(OR(K66="a",K66="as"),J64,IF(OR(K66="b",K66="bs"),J68,)))</f>
        <v>KOYLASS</v>
      </c>
      <c r="M66" s="71"/>
      <c r="N66" s="62"/>
      <c r="O66" s="62"/>
      <c r="P66" s="44"/>
      <c r="Q66" s="45"/>
      <c r="R66" s="46"/>
    </row>
    <row r="67" spans="1:18" s="47" customFormat="1" ht="9.6" customHeight="1">
      <c r="A67" s="49">
        <v>31</v>
      </c>
      <c r="B67" s="37">
        <f>IF($D67="","",VLOOKUP($D67,'[7]Girls Si Main Draw Prep'!$A$7:$P$38,15))</f>
        <v>0</v>
      </c>
      <c r="C67" s="37">
        <f>IF($D67="","",VLOOKUP($D67,'[7]Girls Si Main Draw Prep'!$A$7:$P$38,16))</f>
        <v>0</v>
      </c>
      <c r="D67" s="38">
        <v>20</v>
      </c>
      <c r="E67" s="37" t="str">
        <f>UPPER(IF($D67="","",VLOOKUP($D67,'[7]Girls Si Main Draw Prep'!$A$7:$P$38,2)))</f>
        <v>BYE</v>
      </c>
      <c r="F67" s="37">
        <f>IF($D67="","",VLOOKUP($D67,'[7]Girls Si Main Draw Prep'!$A$7:$P$38,3))</f>
        <v>0</v>
      </c>
      <c r="G67" s="37"/>
      <c r="H67" s="37">
        <f>IF($D67="","",VLOOKUP($D67,'[7]Girls Si Main Draw Prep'!$A$7:$P$38,4))</f>
        <v>0</v>
      </c>
      <c r="I67" s="40"/>
      <c r="J67" s="41"/>
      <c r="K67" s="63"/>
      <c r="L67" s="41" t="s">
        <v>18</v>
      </c>
      <c r="M67" s="62"/>
      <c r="N67" s="62"/>
      <c r="O67" s="62"/>
      <c r="P67" s="44"/>
      <c r="Q67" s="45"/>
      <c r="R67" s="46"/>
    </row>
    <row r="68" spans="1:18" s="47" customFormat="1" ht="9.6" customHeight="1">
      <c r="A68" s="49"/>
      <c r="B68" s="50"/>
      <c r="C68" s="50"/>
      <c r="D68" s="50"/>
      <c r="E68" s="41"/>
      <c r="F68" s="41"/>
      <c r="G68" s="51"/>
      <c r="H68" s="52" t="s">
        <v>13</v>
      </c>
      <c r="I68" s="53" t="s">
        <v>29</v>
      </c>
      <c r="J68" s="54" t="str">
        <f>UPPER(IF(OR(I68="a",I68="as"),E67,IF(OR(I68="b",I68="bs"),E69,)))</f>
        <v>KOYLASS</v>
      </c>
      <c r="K68" s="65"/>
      <c r="L68" s="41"/>
      <c r="M68" s="62"/>
      <c r="N68" s="62"/>
      <c r="O68" s="62"/>
      <c r="P68" s="44"/>
      <c r="Q68" s="45"/>
      <c r="R68" s="46"/>
    </row>
    <row r="69" spans="1:18" s="47" customFormat="1" ht="9.6" customHeight="1">
      <c r="A69" s="36">
        <v>32</v>
      </c>
      <c r="B69" s="37">
        <f>IF($D69="","",VLOOKUP($D69,'[7]Girls Si Main Draw Prep'!$A$7:$P$38,15))</f>
        <v>0</v>
      </c>
      <c r="C69" s="37">
        <f>IF($D69="","",VLOOKUP($D69,'[7]Girls Si Main Draw Prep'!$A$7:$P$38,16))</f>
        <v>0</v>
      </c>
      <c r="D69" s="38">
        <v>2</v>
      </c>
      <c r="E69" s="39" t="str">
        <f>UPPER(IF($D69="","",VLOOKUP($D69,'[7]Girls Si Main Draw Prep'!$A$7:$P$38,2)))</f>
        <v>KOYLASS</v>
      </c>
      <c r="F69" s="39" t="str">
        <f>IF($D69="","",VLOOKUP($D69,'[7]Girls Si Main Draw Prep'!$A$7:$P$38,3))</f>
        <v>Victoria</v>
      </c>
      <c r="G69" s="39"/>
      <c r="H69" s="39">
        <f>IF($D69="","",VLOOKUP($D69,'[7]Girls Si Main Draw Prep'!$A$7:$P$38,4))</f>
        <v>0</v>
      </c>
      <c r="I69" s="66"/>
      <c r="J69" s="41"/>
      <c r="K69" s="41"/>
      <c r="L69" s="41"/>
      <c r="M69" s="41"/>
      <c r="N69" s="42"/>
      <c r="O69" s="43"/>
      <c r="P69" s="44"/>
      <c r="Q69" s="45"/>
      <c r="R69" s="46"/>
    </row>
    <row r="70" spans="1:18" s="87" customFormat="1" ht="36" customHeight="1">
      <c r="A70" s="81"/>
      <c r="B70" s="81"/>
      <c r="C70" s="81"/>
      <c r="D70" s="81"/>
      <c r="E70" s="82"/>
      <c r="F70" s="82"/>
      <c r="G70" s="82"/>
      <c r="H70" s="82"/>
      <c r="I70" s="83"/>
      <c r="J70" s="84"/>
      <c r="K70" s="85"/>
      <c r="L70" s="84"/>
      <c r="M70" s="85"/>
      <c r="N70" s="84"/>
      <c r="O70" s="85"/>
      <c r="P70" s="84"/>
      <c r="Q70" s="85"/>
      <c r="R70" s="86"/>
    </row>
    <row r="71" spans="1:18" s="100" customFormat="1" ht="10.5" customHeight="1">
      <c r="A71" s="88" t="s">
        <v>34</v>
      </c>
      <c r="B71" s="89"/>
      <c r="C71" s="90"/>
      <c r="D71" s="91" t="s">
        <v>35</v>
      </c>
      <c r="E71" s="92" t="s">
        <v>36</v>
      </c>
      <c r="F71" s="91"/>
      <c r="G71" s="93"/>
      <c r="H71" s="94"/>
      <c r="I71" s="91" t="s">
        <v>35</v>
      </c>
      <c r="J71" s="92" t="s">
        <v>37</v>
      </c>
      <c r="K71" s="95"/>
      <c r="L71" s="92" t="s">
        <v>38</v>
      </c>
      <c r="M71" s="96"/>
      <c r="N71" s="97" t="s">
        <v>39</v>
      </c>
      <c r="O71" s="97"/>
      <c r="P71" s="98"/>
      <c r="Q71" s="99"/>
    </row>
    <row r="72" spans="1:18" s="100" customFormat="1" ht="9" customHeight="1">
      <c r="A72" s="101" t="s">
        <v>40</v>
      </c>
      <c r="B72" s="102"/>
      <c r="C72" s="103"/>
      <c r="D72" s="104">
        <v>1</v>
      </c>
      <c r="E72" s="105" t="str">
        <f>IF(D72&gt;$Q$79,,UPPER(VLOOKUP(D72,'[7]Girls Si Main Draw Prep'!$A$7:$R$134,2)))</f>
        <v>LEE ASSANG</v>
      </c>
      <c r="F72" s="106"/>
      <c r="G72" s="105"/>
      <c r="H72" s="107"/>
      <c r="I72" s="108" t="s">
        <v>41</v>
      </c>
      <c r="J72" s="102"/>
      <c r="K72" s="109"/>
      <c r="L72" s="102"/>
      <c r="M72" s="110"/>
      <c r="N72" s="111" t="s">
        <v>42</v>
      </c>
      <c r="O72" s="112"/>
      <c r="P72" s="112"/>
      <c r="Q72" s="113"/>
    </row>
    <row r="73" spans="1:18" s="100" customFormat="1" ht="9" customHeight="1">
      <c r="A73" s="101" t="s">
        <v>43</v>
      </c>
      <c r="B73" s="102"/>
      <c r="C73" s="103"/>
      <c r="D73" s="104">
        <v>2</v>
      </c>
      <c r="E73" s="105" t="str">
        <f>IF(D73&gt;$Q$79,,UPPER(VLOOKUP(D73,'[7]Girls Si Main Draw Prep'!$A$7:$R$134,2)))</f>
        <v>KOYLASS</v>
      </c>
      <c r="F73" s="106"/>
      <c r="G73" s="105"/>
      <c r="H73" s="107"/>
      <c r="I73" s="108" t="s">
        <v>44</v>
      </c>
      <c r="J73" s="102"/>
      <c r="K73" s="109"/>
      <c r="L73" s="102"/>
      <c r="M73" s="110"/>
      <c r="N73" s="114"/>
      <c r="O73" s="115"/>
      <c r="P73" s="116"/>
      <c r="Q73" s="117"/>
    </row>
    <row r="74" spans="1:18" s="100" customFormat="1" ht="9" customHeight="1">
      <c r="A74" s="118" t="s">
        <v>45</v>
      </c>
      <c r="B74" s="116"/>
      <c r="C74" s="119"/>
      <c r="D74" s="104">
        <v>3</v>
      </c>
      <c r="E74" s="105" t="str">
        <f>IF(D74&gt;$Q$79,,UPPER(VLOOKUP(D74,'[7]Girls Si Main Draw Prep'!$A$7:$R$134,2)))</f>
        <v>JONES</v>
      </c>
      <c r="F74" s="106"/>
      <c r="G74" s="105"/>
      <c r="H74" s="107"/>
      <c r="I74" s="108" t="s">
        <v>46</v>
      </c>
      <c r="J74" s="102"/>
      <c r="K74" s="109"/>
      <c r="L74" s="102"/>
      <c r="M74" s="110"/>
      <c r="N74" s="111" t="s">
        <v>47</v>
      </c>
      <c r="O74" s="112"/>
      <c r="P74" s="112"/>
      <c r="Q74" s="113"/>
    </row>
    <row r="75" spans="1:18" s="100" customFormat="1" ht="9" customHeight="1">
      <c r="A75" s="120"/>
      <c r="B75" s="24"/>
      <c r="C75" s="121"/>
      <c r="D75" s="104">
        <v>4</v>
      </c>
      <c r="E75" s="105" t="str">
        <f>IF(D75&gt;$Q$79,,UPPER(VLOOKUP(D75,'[7]Girls Si Main Draw Prep'!$A$7:$R$134,2)))</f>
        <v>TOM YEW</v>
      </c>
      <c r="F75" s="106"/>
      <c r="G75" s="105"/>
      <c r="H75" s="107"/>
      <c r="I75" s="108" t="s">
        <v>48</v>
      </c>
      <c r="J75" s="102"/>
      <c r="K75" s="109"/>
      <c r="L75" s="102"/>
      <c r="M75" s="110"/>
      <c r="N75" s="102"/>
      <c r="O75" s="109"/>
      <c r="P75" s="102"/>
      <c r="Q75" s="110"/>
    </row>
    <row r="76" spans="1:18" s="100" customFormat="1" ht="9" customHeight="1">
      <c r="A76" s="122" t="s">
        <v>49</v>
      </c>
      <c r="B76" s="123"/>
      <c r="C76" s="124"/>
      <c r="D76" s="104">
        <v>5</v>
      </c>
      <c r="E76" s="105">
        <f>IF(D76&gt;$Q$79,,UPPER(VLOOKUP(D76,'[7]Girls Si Main Draw Prep'!$A$7:$R$134,2)))</f>
        <v>0</v>
      </c>
      <c r="F76" s="106"/>
      <c r="G76" s="105"/>
      <c r="H76" s="107"/>
      <c r="I76" s="108" t="s">
        <v>50</v>
      </c>
      <c r="J76" s="102"/>
      <c r="K76" s="109"/>
      <c r="L76" s="102"/>
      <c r="M76" s="110"/>
      <c r="N76" s="116"/>
      <c r="O76" s="115"/>
      <c r="P76" s="116"/>
      <c r="Q76" s="117"/>
    </row>
    <row r="77" spans="1:18" s="100" customFormat="1" ht="9" customHeight="1">
      <c r="A77" s="101" t="s">
        <v>40</v>
      </c>
      <c r="B77" s="102"/>
      <c r="C77" s="103"/>
      <c r="D77" s="104">
        <v>6</v>
      </c>
      <c r="E77" s="105">
        <f>IF(D77&gt;$Q$79,,UPPER(VLOOKUP(D77,'[7]Girls Si Main Draw Prep'!$A$7:$R$134,2)))</f>
        <v>0</v>
      </c>
      <c r="F77" s="106"/>
      <c r="G77" s="105"/>
      <c r="H77" s="107"/>
      <c r="I77" s="108" t="s">
        <v>51</v>
      </c>
      <c r="J77" s="102"/>
      <c r="K77" s="109"/>
      <c r="L77" s="102"/>
      <c r="M77" s="110"/>
      <c r="N77" s="111" t="s">
        <v>52</v>
      </c>
      <c r="O77" s="112"/>
      <c r="P77" s="112"/>
      <c r="Q77" s="113"/>
    </row>
    <row r="78" spans="1:18" s="100" customFormat="1" ht="9" customHeight="1">
      <c r="A78" s="101" t="s">
        <v>53</v>
      </c>
      <c r="B78" s="102"/>
      <c r="C78" s="125"/>
      <c r="D78" s="104">
        <v>7</v>
      </c>
      <c r="E78" s="105">
        <f>IF(D78&gt;$Q$79,,UPPER(VLOOKUP(D78,'[7]Girls Si Main Draw Prep'!$A$7:$R$134,2)))</f>
        <v>0</v>
      </c>
      <c r="F78" s="106"/>
      <c r="G78" s="105"/>
      <c r="H78" s="107"/>
      <c r="I78" s="108" t="s">
        <v>54</v>
      </c>
      <c r="J78" s="102"/>
      <c r="K78" s="109"/>
      <c r="L78" s="102"/>
      <c r="M78" s="110"/>
      <c r="N78" s="102"/>
      <c r="O78" s="109"/>
      <c r="P78" s="102"/>
      <c r="Q78" s="110"/>
    </row>
    <row r="79" spans="1:18" s="100" customFormat="1" ht="9" customHeight="1">
      <c r="A79" s="118" t="s">
        <v>55</v>
      </c>
      <c r="B79" s="116"/>
      <c r="C79" s="126"/>
      <c r="D79" s="127">
        <v>8</v>
      </c>
      <c r="E79" s="128">
        <f>IF(D79&gt;$Q$79,,UPPER(VLOOKUP(D79,'[7]Girls Si Main Draw Prep'!$A$7:$R$134,2)))</f>
        <v>0</v>
      </c>
      <c r="F79" s="129"/>
      <c r="G79" s="128"/>
      <c r="H79" s="130"/>
      <c r="I79" s="131" t="s">
        <v>56</v>
      </c>
      <c r="J79" s="116"/>
      <c r="K79" s="115"/>
      <c r="L79" s="116"/>
      <c r="M79" s="117"/>
      <c r="N79" s="116" t="str">
        <f>Q4</f>
        <v>Lamech Kevin Clarke</v>
      </c>
      <c r="O79" s="115"/>
      <c r="P79" s="116"/>
      <c r="Q79" s="132">
        <f>MIN(8,'[7]Girls Si Main Draw Prep'!R5)</f>
        <v>4</v>
      </c>
    </row>
  </sheetData>
  <mergeCells count="1">
    <mergeCell ref="E2:L2"/>
  </mergeCells>
  <conditionalFormatting sqref="G39 G41 G7 G9 G11 G13 G15 G17 G19 G23 G43 G45 G47 G49 G51 G53 G21 G25 G27 G29 G31 G33 G35 G37 G55 G57 G59 G61 G63 G65 G67 G69">
    <cfRule type="expression" dxfId="102" priority="1" stopIfTrue="1">
      <formula>AND($D7&lt;9,$C7&gt;0)</formula>
    </cfRule>
  </conditionalFormatting>
  <conditionalFormatting sqref="H8 H40 H16 L14 H20 L30 H24 H48 L46 H52 H32 H44 H36 H12 L62 H28 J18 J26 J34 J42 J50 J58 J66 J10 H56 H64 H68 H60 N22 N39 N54">
    <cfRule type="expression" dxfId="101" priority="2" stopIfTrue="1">
      <formula>AND($N$1="CU",H8="Umpire")</formula>
    </cfRule>
    <cfRule type="expression" dxfId="100" priority="3" stopIfTrue="1">
      <formula>AND($N$1="CU",H8&lt;&gt;"Umpire",I8&lt;&gt;"")</formula>
    </cfRule>
    <cfRule type="expression" dxfId="99" priority="4" stopIfTrue="1">
      <formula>AND($N$1="CU",H8&lt;&gt;"Umpire")</formula>
    </cfRule>
  </conditionalFormatting>
  <conditionalFormatting sqref="D67 D65 D63 D61 D59 D57 D55 D53 D51 D49 D47 D45 D43 D41 D69">
    <cfRule type="expression" dxfId="98" priority="5" stopIfTrue="1">
      <formula>AND($D41&lt;9,$C41&gt;0)</formula>
    </cfRule>
  </conditionalFormatting>
  <conditionalFormatting sqref="L10 L18 L26 L34 L42 L50 L58 L66 N14 N30 N46 N62 P22 P54 J8 J12 J16 J20 J24 J28 J32 J36 J40 J44 J48 J52 J56 J60 J64 J68">
    <cfRule type="expression" dxfId="97" priority="6" stopIfTrue="1">
      <formula>I8="as"</formula>
    </cfRule>
    <cfRule type="expression" dxfId="96" priority="7" stopIfTrue="1">
      <formula>I8="bs"</formula>
    </cfRule>
  </conditionalFormatting>
  <conditionalFormatting sqref="B7 B9 B11 B13 B15 B17 B19 B21 B23 B25 B27 B29 B31 B33 B35 B37 B39 B41 B43 B45 B47 B49 B51 B53 B55 B57 B59 B61 B63 B65 B67 B69">
    <cfRule type="cellIs" dxfId="95" priority="8" stopIfTrue="1" operator="equal">
      <formula>"QA"</formula>
    </cfRule>
    <cfRule type="cellIs" dxfId="94" priority="9" stopIfTrue="1" operator="equal">
      <formula>"DA"</formula>
    </cfRule>
  </conditionalFormatting>
  <conditionalFormatting sqref="I8 I12 I16 I20 I24 I28 I32 I36 I40 I44 I48 I52 I56 I60 I64 I68 K66 K58 K50 K42 K34 K26 K18 K10 M14 M30 M46 M62 Q79 O54 O39 O22">
    <cfRule type="expression" dxfId="93" priority="10" stopIfTrue="1">
      <formula>$N$1="CU"</formula>
    </cfRule>
  </conditionalFormatting>
  <conditionalFormatting sqref="P38">
    <cfRule type="expression" dxfId="92" priority="11" stopIfTrue="1">
      <formula>O39="as"</formula>
    </cfRule>
    <cfRule type="expression" dxfId="91" priority="12" stopIfTrue="1">
      <formula>O39="bs"</formula>
    </cfRule>
  </conditionalFormatting>
  <conditionalFormatting sqref="D7 D9 D11 D13 D17 D19 D21 D23 D25 D29 D33 D35 D37 D39">
    <cfRule type="expression" dxfId="90" priority="13"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paperSize="9" scale="95"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sheetPr enableFormatConditionsCalculation="0">
    <tabColor rgb="FFFF0000"/>
  </sheetPr>
  <dimension ref="A1:CI13"/>
  <sheetViews>
    <sheetView topLeftCell="A5" zoomScale="40" zoomScaleNormal="40" zoomScaleSheetLayoutView="25" zoomScalePageLayoutView="40" workbookViewId="0">
      <selection activeCell="CG64" sqref="CG64"/>
    </sheetView>
  </sheetViews>
  <sheetFormatPr defaultColWidth="11.42578125" defaultRowHeight="12.75"/>
  <cols>
    <col min="1" max="1" width="7" customWidth="1"/>
    <col min="2" max="2" width="7.140625" customWidth="1"/>
    <col min="3" max="3" width="43" customWidth="1"/>
    <col min="4" max="4" width="31" customWidth="1"/>
    <col min="5" max="44" width="4.7109375" customWidth="1"/>
    <col min="45" max="45" width="0.42578125" hidden="1" customWidth="1"/>
    <col min="46" max="75" width="2.7109375" hidden="1" customWidth="1"/>
    <col min="76" max="76" width="5.42578125" hidden="1" customWidth="1"/>
    <col min="77" max="79" width="5.7109375" customWidth="1"/>
    <col min="80" max="80" width="12.140625" customWidth="1"/>
    <col min="81" max="82" width="5.7109375" customWidth="1"/>
    <col min="83" max="83" width="12.140625" customWidth="1"/>
    <col min="84" max="84" width="7.42578125" customWidth="1"/>
    <col min="85" max="85" width="8.7109375" customWidth="1"/>
    <col min="86" max="87" width="12.140625" customWidth="1"/>
  </cols>
  <sheetData>
    <row r="1" spans="1:87">
      <c r="H1" s="325"/>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row>
    <row r="2" spans="1:87">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row>
    <row r="3" spans="1:87" ht="12" customHeight="1">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row>
    <row r="4" spans="1:87" ht="2.25" customHeight="1">
      <c r="E4" s="217"/>
      <c r="F4" s="217"/>
      <c r="G4" s="218"/>
      <c r="H4" s="218"/>
      <c r="I4" s="218"/>
      <c r="J4" s="218"/>
      <c r="K4" s="218"/>
      <c r="L4" s="218"/>
      <c r="M4" s="218"/>
      <c r="N4" s="218"/>
      <c r="O4" s="217"/>
      <c r="P4" s="217"/>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7" t="s">
        <v>79</v>
      </c>
      <c r="BF4" s="217" t="s">
        <v>80</v>
      </c>
      <c r="BG4" s="218" t="s">
        <v>81</v>
      </c>
      <c r="BH4" s="218" t="s">
        <v>82</v>
      </c>
      <c r="BI4" s="218" t="s">
        <v>83</v>
      </c>
      <c r="BJ4" s="218" t="s">
        <v>84</v>
      </c>
      <c r="BK4" s="218" t="s">
        <v>83</v>
      </c>
      <c r="BL4" s="218" t="s">
        <v>84</v>
      </c>
      <c r="BM4" s="218" t="s">
        <v>83</v>
      </c>
      <c r="BN4" s="218" t="s">
        <v>84</v>
      </c>
      <c r="BO4" s="217" t="s">
        <v>79</v>
      </c>
      <c r="BP4" s="217" t="s">
        <v>80</v>
      </c>
      <c r="BQ4" s="218" t="s">
        <v>81</v>
      </c>
      <c r="BR4" s="218" t="s">
        <v>82</v>
      </c>
      <c r="BS4" s="218" t="s">
        <v>83</v>
      </c>
      <c r="BT4" s="218" t="s">
        <v>84</v>
      </c>
      <c r="BU4" s="218" t="s">
        <v>83</v>
      </c>
      <c r="BV4" s="218" t="s">
        <v>84</v>
      </c>
      <c r="BW4" s="218" t="s">
        <v>83</v>
      </c>
      <c r="BX4" s="218" t="s">
        <v>84</v>
      </c>
    </row>
    <row r="5" spans="1:87" ht="144.75" customHeight="1">
      <c r="C5" s="219"/>
      <c r="D5" s="219"/>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CE5" s="280" t="s">
        <v>125</v>
      </c>
    </row>
    <row r="6" spans="1:87" ht="45">
      <c r="C6" s="219"/>
      <c r="D6" s="219" t="s">
        <v>126</v>
      </c>
      <c r="E6" s="219"/>
      <c r="F6" s="219"/>
      <c r="G6" s="219"/>
      <c r="H6" s="219"/>
      <c r="I6" s="219"/>
      <c r="J6" s="219"/>
      <c r="K6" s="219"/>
      <c r="L6" s="219"/>
      <c r="M6" s="219"/>
      <c r="N6" s="219"/>
      <c r="O6" s="219"/>
      <c r="P6" s="219"/>
      <c r="Q6" s="216" t="s">
        <v>140</v>
      </c>
      <c r="R6" s="219"/>
      <c r="S6" s="219"/>
      <c r="T6" s="219"/>
      <c r="U6" s="219"/>
      <c r="V6" s="219"/>
      <c r="W6" s="219"/>
      <c r="X6" s="219"/>
      <c r="CC6" s="328" t="s">
        <v>87</v>
      </c>
      <c r="CD6" s="328"/>
      <c r="CE6" s="328"/>
      <c r="CF6" s="328"/>
      <c r="CG6" s="328"/>
      <c r="CH6" s="328"/>
    </row>
    <row r="7" spans="1:87" ht="30">
      <c r="A7" s="222"/>
      <c r="B7" s="219" t="s">
        <v>128</v>
      </c>
      <c r="C7" s="223"/>
      <c r="D7" s="223"/>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5"/>
      <c r="CC7" s="222"/>
      <c r="CD7" s="222"/>
      <c r="CE7" s="225"/>
      <c r="CF7" s="222"/>
      <c r="CG7" s="222"/>
      <c r="CH7" s="225"/>
      <c r="CI7" s="225"/>
    </row>
    <row r="8" spans="1:87" ht="13.5" thickBot="1">
      <c r="A8" s="222"/>
      <c r="B8" s="222"/>
      <c r="C8" s="223"/>
      <c r="D8" s="223"/>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5"/>
      <c r="CC8" s="222"/>
      <c r="CD8" s="222"/>
      <c r="CE8" s="225"/>
      <c r="CF8" s="222"/>
      <c r="CG8" s="222"/>
      <c r="CH8" s="225"/>
      <c r="CI8" s="225"/>
    </row>
    <row r="9" spans="1:87" ht="116.1" customHeight="1" thickBot="1">
      <c r="A9" s="225"/>
      <c r="B9" s="233"/>
      <c r="C9" s="235" t="s">
        <v>89</v>
      </c>
      <c r="D9" s="235"/>
      <c r="E9" s="236" t="s">
        <v>90</v>
      </c>
      <c r="F9" s="236" t="s">
        <v>91</v>
      </c>
      <c r="G9" s="236" t="s">
        <v>92</v>
      </c>
      <c r="H9" s="236" t="s">
        <v>93</v>
      </c>
      <c r="I9" s="237" t="s">
        <v>94</v>
      </c>
      <c r="J9" s="238"/>
      <c r="K9" s="238"/>
      <c r="L9" s="238"/>
      <c r="M9" s="238"/>
      <c r="N9" s="239"/>
      <c r="O9" s="236" t="s">
        <v>90</v>
      </c>
      <c r="P9" s="236" t="s">
        <v>91</v>
      </c>
      <c r="Q9" s="236" t="s">
        <v>92</v>
      </c>
      <c r="R9" s="236" t="s">
        <v>93</v>
      </c>
      <c r="S9" s="237" t="s">
        <v>94</v>
      </c>
      <c r="T9" s="238"/>
      <c r="U9" s="238"/>
      <c r="V9" s="238"/>
      <c r="W9" s="238"/>
      <c r="X9" s="238"/>
      <c r="Y9" s="240" t="s">
        <v>90</v>
      </c>
      <c r="Z9" s="236" t="s">
        <v>91</v>
      </c>
      <c r="AA9" s="236" t="s">
        <v>92</v>
      </c>
      <c r="AB9" s="236" t="s">
        <v>93</v>
      </c>
      <c r="AC9" s="237" t="s">
        <v>94</v>
      </c>
      <c r="AD9" s="238"/>
      <c r="AE9" s="238"/>
      <c r="AF9" s="238"/>
      <c r="AG9" s="238"/>
      <c r="AH9" s="239"/>
      <c r="AI9" s="236" t="s">
        <v>90</v>
      </c>
      <c r="AJ9" s="236" t="s">
        <v>91</v>
      </c>
      <c r="AK9" s="236" t="s">
        <v>92</v>
      </c>
      <c r="AL9" s="236" t="s">
        <v>93</v>
      </c>
      <c r="AM9" s="237" t="s">
        <v>94</v>
      </c>
      <c r="AN9" s="238"/>
      <c r="AO9" s="238"/>
      <c r="AP9" s="238"/>
      <c r="AQ9" s="238"/>
      <c r="AR9" s="239"/>
      <c r="AS9" s="238"/>
      <c r="AT9" s="239"/>
      <c r="AU9" s="238"/>
      <c r="AV9" s="238"/>
      <c r="AW9" s="238"/>
      <c r="AX9" s="238"/>
      <c r="AY9" s="238"/>
      <c r="AZ9" s="238"/>
      <c r="BA9" s="238"/>
      <c r="BB9" s="238"/>
      <c r="BC9" s="238"/>
      <c r="BD9" s="238"/>
      <c r="BE9" s="241"/>
      <c r="BF9" s="238"/>
      <c r="BG9" s="238"/>
      <c r="BH9" s="238"/>
      <c r="BI9" s="238"/>
      <c r="BJ9" s="238"/>
      <c r="BK9" s="238"/>
      <c r="BL9" s="238"/>
      <c r="BM9" s="238"/>
      <c r="BN9" s="239"/>
      <c r="BO9" s="241"/>
      <c r="BP9" s="238"/>
      <c r="BQ9" s="238"/>
      <c r="BR9" s="238"/>
      <c r="BS9" s="238"/>
      <c r="BT9" s="238"/>
      <c r="BU9" s="238"/>
      <c r="BV9" s="238"/>
      <c r="BW9" s="238"/>
      <c r="BX9" s="239"/>
      <c r="BY9" s="242" t="s">
        <v>90</v>
      </c>
      <c r="BZ9" s="242" t="s">
        <v>91</v>
      </c>
      <c r="CA9" s="242" t="s">
        <v>95</v>
      </c>
      <c r="CB9" s="243" t="s">
        <v>129</v>
      </c>
      <c r="CC9" s="242" t="s">
        <v>92</v>
      </c>
      <c r="CD9" s="242" t="s">
        <v>93</v>
      </c>
      <c r="CE9" s="243" t="s">
        <v>97</v>
      </c>
      <c r="CF9" s="242" t="s">
        <v>98</v>
      </c>
      <c r="CG9" s="242" t="s">
        <v>99</v>
      </c>
      <c r="CH9" s="243" t="s">
        <v>130</v>
      </c>
      <c r="CI9" s="244" t="s">
        <v>101</v>
      </c>
    </row>
    <row r="10" spans="1:87" ht="50.1" customHeight="1" thickBot="1">
      <c r="A10" s="222"/>
      <c r="B10" s="245">
        <v>1</v>
      </c>
      <c r="C10" s="281" t="s">
        <v>141</v>
      </c>
      <c r="D10" s="281" t="s">
        <v>142</v>
      </c>
      <c r="E10" s="250"/>
      <c r="F10" s="250"/>
      <c r="G10" s="250"/>
      <c r="H10" s="250"/>
      <c r="I10" s="250"/>
      <c r="J10" s="250"/>
      <c r="K10" s="250"/>
      <c r="L10" s="250"/>
      <c r="M10" s="250"/>
      <c r="N10" s="251"/>
      <c r="O10" s="249">
        <v>1</v>
      </c>
      <c r="P10" s="250">
        <v>0</v>
      </c>
      <c r="Q10" s="250">
        <v>2</v>
      </c>
      <c r="R10" s="250">
        <v>0</v>
      </c>
      <c r="S10" s="250">
        <v>6</v>
      </c>
      <c r="T10" s="250">
        <v>1</v>
      </c>
      <c r="U10" s="250">
        <v>6</v>
      </c>
      <c r="V10" s="250">
        <v>1</v>
      </c>
      <c r="W10" s="250"/>
      <c r="X10" s="250"/>
      <c r="Y10" s="249">
        <v>1</v>
      </c>
      <c r="Z10" s="250">
        <v>0</v>
      </c>
      <c r="AA10" s="250">
        <v>2</v>
      </c>
      <c r="AB10" s="250">
        <v>0</v>
      </c>
      <c r="AC10" s="250">
        <v>6</v>
      </c>
      <c r="AD10" s="250">
        <v>0</v>
      </c>
      <c r="AE10" s="250">
        <v>6</v>
      </c>
      <c r="AF10" s="250">
        <v>0</v>
      </c>
      <c r="AG10" s="250"/>
      <c r="AH10" s="251"/>
      <c r="AI10" s="249">
        <v>0</v>
      </c>
      <c r="AJ10" s="250">
        <v>1</v>
      </c>
      <c r="AK10" s="250">
        <v>0</v>
      </c>
      <c r="AL10" s="250">
        <v>2</v>
      </c>
      <c r="AM10" s="250">
        <v>0</v>
      </c>
      <c r="AN10" s="250">
        <v>6</v>
      </c>
      <c r="AO10" s="250">
        <v>0</v>
      </c>
      <c r="AP10" s="250">
        <v>6</v>
      </c>
      <c r="AQ10" s="250"/>
      <c r="AR10" s="251"/>
      <c r="AS10" s="250"/>
      <c r="AT10" s="251"/>
      <c r="AU10" s="250"/>
      <c r="AV10" s="250"/>
      <c r="AW10" s="250"/>
      <c r="AX10" s="250"/>
      <c r="AY10" s="250"/>
      <c r="AZ10" s="250"/>
      <c r="BA10" s="250"/>
      <c r="BB10" s="250"/>
      <c r="BC10" s="250"/>
      <c r="BD10" s="250"/>
      <c r="BE10" s="249"/>
      <c r="BF10" s="250"/>
      <c r="BG10" s="250"/>
      <c r="BH10" s="250"/>
      <c r="BI10" s="250"/>
      <c r="BJ10" s="250"/>
      <c r="BK10" s="250"/>
      <c r="BL10" s="250"/>
      <c r="BM10" s="250"/>
      <c r="BN10" s="251"/>
      <c r="BO10" s="249"/>
      <c r="BP10" s="250"/>
      <c r="BQ10" s="250"/>
      <c r="BR10" s="250"/>
      <c r="BS10" s="250"/>
      <c r="BT10" s="250"/>
      <c r="BU10" s="250"/>
      <c r="BV10" s="250"/>
      <c r="BW10" s="250"/>
      <c r="BX10" s="251"/>
      <c r="BY10" s="252">
        <f t="shared" ref="BY10:BZ13" si="0">E10+O10+Y10+AI10</f>
        <v>2</v>
      </c>
      <c r="BZ10" s="252">
        <f t="shared" si="0"/>
        <v>1</v>
      </c>
      <c r="CA10" s="252">
        <v>3</v>
      </c>
      <c r="CB10" s="253">
        <f>(BY10-BZ10)/CA10</f>
        <v>0.33333333333333331</v>
      </c>
      <c r="CC10" s="252">
        <f t="shared" ref="CC10:CD13" si="1">G10+Q10+AA10+AK10</f>
        <v>4</v>
      </c>
      <c r="CD10" s="252">
        <f t="shared" si="1"/>
        <v>2</v>
      </c>
      <c r="CE10" s="253">
        <f>(CC10-CD10)/CA10</f>
        <v>0.66666666666666663</v>
      </c>
      <c r="CF10" s="252">
        <f t="shared" ref="CF10:CG13" si="2">I10+K10+M10+S10+U10+W10+AC10+AE10+AG10+AM10+AO10+AQ10</f>
        <v>24</v>
      </c>
      <c r="CG10" s="252">
        <f t="shared" si="2"/>
        <v>14</v>
      </c>
      <c r="CH10" s="253">
        <f>(CF10-CG10)/CA10</f>
        <v>3.3333333333333335</v>
      </c>
      <c r="CI10" s="282">
        <v>3</v>
      </c>
    </row>
    <row r="11" spans="1:87" ht="50.1" customHeight="1" thickBot="1">
      <c r="A11" s="222"/>
      <c r="B11" s="245">
        <v>2</v>
      </c>
      <c r="C11" s="281" t="s">
        <v>110</v>
      </c>
      <c r="D11" s="281" t="s">
        <v>143</v>
      </c>
      <c r="E11" s="250">
        <v>0</v>
      </c>
      <c r="F11" s="250">
        <v>1</v>
      </c>
      <c r="G11" s="250">
        <v>0</v>
      </c>
      <c r="H11" s="250">
        <v>2</v>
      </c>
      <c r="I11" s="250">
        <v>1</v>
      </c>
      <c r="J11" s="250">
        <v>6</v>
      </c>
      <c r="K11" s="250">
        <v>1</v>
      </c>
      <c r="L11" s="250">
        <v>6</v>
      </c>
      <c r="M11" s="250"/>
      <c r="N11" s="251"/>
      <c r="O11" s="249"/>
      <c r="P11" s="250"/>
      <c r="Q11" s="250"/>
      <c r="R11" s="250"/>
      <c r="S11" s="250"/>
      <c r="T11" s="250"/>
      <c r="U11" s="250"/>
      <c r="V11" s="250"/>
      <c r="W11" s="250"/>
      <c r="X11" s="251"/>
      <c r="Y11" s="255">
        <v>1</v>
      </c>
      <c r="Z11" s="256">
        <v>0</v>
      </c>
      <c r="AA11" s="256">
        <v>2</v>
      </c>
      <c r="AB11" s="256">
        <v>0</v>
      </c>
      <c r="AC11" s="256">
        <v>6</v>
      </c>
      <c r="AD11" s="256">
        <v>1</v>
      </c>
      <c r="AE11" s="256">
        <v>6</v>
      </c>
      <c r="AF11" s="256">
        <v>0</v>
      </c>
      <c r="AG11" s="256"/>
      <c r="AH11" s="257"/>
      <c r="AI11" s="249">
        <v>1</v>
      </c>
      <c r="AJ11" s="250">
        <v>0</v>
      </c>
      <c r="AK11" s="250">
        <v>2</v>
      </c>
      <c r="AL11" s="250">
        <v>0</v>
      </c>
      <c r="AM11" s="250">
        <v>6</v>
      </c>
      <c r="AN11" s="250">
        <v>0</v>
      </c>
      <c r="AO11" s="250">
        <v>6</v>
      </c>
      <c r="AP11" s="250">
        <v>3</v>
      </c>
      <c r="AQ11" s="250"/>
      <c r="AR11" s="251"/>
      <c r="AS11" s="250"/>
      <c r="AT11" s="251"/>
      <c r="AU11" s="250"/>
      <c r="AV11" s="250"/>
      <c r="AW11" s="250"/>
      <c r="AX11" s="250"/>
      <c r="AY11" s="250"/>
      <c r="AZ11" s="250"/>
      <c r="BA11" s="250"/>
      <c r="BB11" s="250"/>
      <c r="BC11" s="250"/>
      <c r="BD11" s="250"/>
      <c r="BE11" s="249"/>
      <c r="BF11" s="250"/>
      <c r="BG11" s="250"/>
      <c r="BH11" s="250"/>
      <c r="BI11" s="250"/>
      <c r="BJ11" s="250"/>
      <c r="BK11" s="250"/>
      <c r="BL11" s="250"/>
      <c r="BM11" s="250"/>
      <c r="BN11" s="251"/>
      <c r="BO11" s="249"/>
      <c r="BP11" s="250"/>
      <c r="BQ11" s="250"/>
      <c r="BR11" s="250"/>
      <c r="BS11" s="250"/>
      <c r="BT11" s="250"/>
      <c r="BU11" s="250"/>
      <c r="BV11" s="250"/>
      <c r="BW11" s="250"/>
      <c r="BX11" s="251"/>
      <c r="BY11" s="252">
        <f t="shared" si="0"/>
        <v>2</v>
      </c>
      <c r="BZ11" s="252">
        <f t="shared" si="0"/>
        <v>1</v>
      </c>
      <c r="CA11" s="252">
        <v>3</v>
      </c>
      <c r="CB11" s="253">
        <f>(BY11-BZ11)/CA11</f>
        <v>0.33333333333333331</v>
      </c>
      <c r="CC11" s="252">
        <f t="shared" si="1"/>
        <v>4</v>
      </c>
      <c r="CD11" s="252">
        <f t="shared" si="1"/>
        <v>2</v>
      </c>
      <c r="CE11" s="253">
        <f>(CC11-CD11)/CA11</f>
        <v>0.66666666666666663</v>
      </c>
      <c r="CF11" s="252">
        <f t="shared" si="2"/>
        <v>26</v>
      </c>
      <c r="CG11" s="252">
        <f t="shared" si="2"/>
        <v>16</v>
      </c>
      <c r="CH11" s="253">
        <f>(CF11-CG11)/CA11</f>
        <v>3.3333333333333335</v>
      </c>
      <c r="CI11" s="282">
        <v>2</v>
      </c>
    </row>
    <row r="12" spans="1:87" ht="50.1" customHeight="1" thickBot="1">
      <c r="A12" s="222"/>
      <c r="B12" s="245">
        <v>3</v>
      </c>
      <c r="C12" s="281" t="s">
        <v>144</v>
      </c>
      <c r="D12" s="281" t="s">
        <v>145</v>
      </c>
      <c r="E12" s="250">
        <v>0</v>
      </c>
      <c r="F12" s="250">
        <v>1</v>
      </c>
      <c r="G12" s="250">
        <v>0</v>
      </c>
      <c r="H12" s="250">
        <v>2</v>
      </c>
      <c r="I12" s="250">
        <v>0</v>
      </c>
      <c r="J12" s="250">
        <v>6</v>
      </c>
      <c r="K12" s="250">
        <v>0</v>
      </c>
      <c r="L12" s="250">
        <v>6</v>
      </c>
      <c r="M12" s="250"/>
      <c r="N12" s="251"/>
      <c r="O12" s="249">
        <v>0</v>
      </c>
      <c r="P12" s="250">
        <v>1</v>
      </c>
      <c r="Q12" s="250">
        <v>0</v>
      </c>
      <c r="R12" s="250">
        <v>2</v>
      </c>
      <c r="S12" s="250">
        <v>1</v>
      </c>
      <c r="T12" s="250">
        <v>6</v>
      </c>
      <c r="U12" s="250">
        <v>0</v>
      </c>
      <c r="V12" s="250">
        <v>6</v>
      </c>
      <c r="W12" s="250"/>
      <c r="X12" s="250"/>
      <c r="Y12" s="249"/>
      <c r="Z12" s="250"/>
      <c r="AA12" s="250"/>
      <c r="AB12" s="250"/>
      <c r="AC12" s="250"/>
      <c r="AD12" s="250"/>
      <c r="AE12" s="250"/>
      <c r="AF12" s="250"/>
      <c r="AG12" s="250"/>
      <c r="AH12" s="251"/>
      <c r="AI12" s="249">
        <v>0</v>
      </c>
      <c r="AJ12" s="250">
        <v>1</v>
      </c>
      <c r="AK12" s="250">
        <v>0</v>
      </c>
      <c r="AL12" s="250">
        <v>2</v>
      </c>
      <c r="AM12" s="250">
        <v>1</v>
      </c>
      <c r="AN12" s="250">
        <v>6</v>
      </c>
      <c r="AO12" s="250">
        <v>1</v>
      </c>
      <c r="AP12" s="250">
        <v>6</v>
      </c>
      <c r="AQ12" s="250"/>
      <c r="AR12" s="251"/>
      <c r="AS12" s="250"/>
      <c r="AT12" s="251"/>
      <c r="AU12" s="250"/>
      <c r="AV12" s="250"/>
      <c r="AW12" s="250"/>
      <c r="AX12" s="250"/>
      <c r="AY12" s="250"/>
      <c r="AZ12" s="250"/>
      <c r="BA12" s="250"/>
      <c r="BB12" s="250"/>
      <c r="BC12" s="250"/>
      <c r="BD12" s="250"/>
      <c r="BE12" s="249"/>
      <c r="BF12" s="250"/>
      <c r="BG12" s="250"/>
      <c r="BH12" s="250"/>
      <c r="BI12" s="250"/>
      <c r="BJ12" s="250"/>
      <c r="BK12" s="250"/>
      <c r="BL12" s="250"/>
      <c r="BM12" s="250"/>
      <c r="BN12" s="251"/>
      <c r="BO12" s="249"/>
      <c r="BP12" s="250"/>
      <c r="BQ12" s="250"/>
      <c r="BR12" s="250"/>
      <c r="BS12" s="250"/>
      <c r="BT12" s="250"/>
      <c r="BU12" s="250"/>
      <c r="BV12" s="250"/>
      <c r="BW12" s="250"/>
      <c r="BX12" s="251"/>
      <c r="BY12" s="252">
        <f t="shared" si="0"/>
        <v>0</v>
      </c>
      <c r="BZ12" s="252">
        <f t="shared" si="0"/>
        <v>3</v>
      </c>
      <c r="CA12" s="252">
        <v>3</v>
      </c>
      <c r="CB12" s="253">
        <f>(BY12-BZ12)/CA12</f>
        <v>-1</v>
      </c>
      <c r="CC12" s="252">
        <f t="shared" si="1"/>
        <v>0</v>
      </c>
      <c r="CD12" s="252">
        <f t="shared" si="1"/>
        <v>6</v>
      </c>
      <c r="CE12" s="253">
        <f>(CC12-CD12)/CA12</f>
        <v>-2</v>
      </c>
      <c r="CF12" s="252">
        <f t="shared" si="2"/>
        <v>3</v>
      </c>
      <c r="CG12" s="252">
        <f t="shared" si="2"/>
        <v>36</v>
      </c>
      <c r="CH12" s="253">
        <f>(CF12-CG12)/CA12</f>
        <v>-11</v>
      </c>
      <c r="CI12" s="282">
        <v>4</v>
      </c>
    </row>
    <row r="13" spans="1:87" ht="50.1" customHeight="1" thickBot="1">
      <c r="A13" s="222"/>
      <c r="B13" s="283">
        <v>4</v>
      </c>
      <c r="C13" s="284" t="s">
        <v>146</v>
      </c>
      <c r="D13" s="284" t="s">
        <v>147</v>
      </c>
      <c r="E13" s="250">
        <v>1</v>
      </c>
      <c r="F13" s="250">
        <v>0</v>
      </c>
      <c r="G13" s="250">
        <v>2</v>
      </c>
      <c r="H13" s="250">
        <v>0</v>
      </c>
      <c r="I13" s="250">
        <v>6</v>
      </c>
      <c r="J13" s="250">
        <v>0</v>
      </c>
      <c r="K13" s="250">
        <v>6</v>
      </c>
      <c r="L13" s="250">
        <v>0</v>
      </c>
      <c r="M13" s="250"/>
      <c r="N13" s="251"/>
      <c r="O13" s="249">
        <v>0</v>
      </c>
      <c r="P13" s="250">
        <v>1</v>
      </c>
      <c r="Q13" s="250">
        <v>0</v>
      </c>
      <c r="R13" s="250">
        <v>2</v>
      </c>
      <c r="S13" s="250">
        <v>0</v>
      </c>
      <c r="T13" s="250">
        <v>6</v>
      </c>
      <c r="U13" s="250">
        <v>3</v>
      </c>
      <c r="V13" s="250">
        <v>6</v>
      </c>
      <c r="W13" s="250"/>
      <c r="X13" s="250"/>
      <c r="Y13" s="271">
        <v>1</v>
      </c>
      <c r="Z13" s="269">
        <v>0</v>
      </c>
      <c r="AA13" s="269">
        <v>2</v>
      </c>
      <c r="AB13" s="269">
        <v>0</v>
      </c>
      <c r="AC13" s="269">
        <v>6</v>
      </c>
      <c r="AD13" s="269">
        <v>1</v>
      </c>
      <c r="AE13" s="269">
        <v>6</v>
      </c>
      <c r="AF13" s="269">
        <v>1</v>
      </c>
      <c r="AG13" s="269"/>
      <c r="AH13" s="270"/>
      <c r="AI13" s="249"/>
      <c r="AJ13" s="250"/>
      <c r="AK13" s="250"/>
      <c r="AL13" s="250"/>
      <c r="AM13" s="250"/>
      <c r="AN13" s="250"/>
      <c r="AO13" s="250"/>
      <c r="AP13" s="250"/>
      <c r="AQ13" s="250"/>
      <c r="AR13" s="251"/>
      <c r="AS13" s="250"/>
      <c r="AT13" s="251"/>
      <c r="AU13" s="250"/>
      <c r="AV13" s="250"/>
      <c r="AW13" s="250"/>
      <c r="AX13" s="250"/>
      <c r="AY13" s="250"/>
      <c r="AZ13" s="250"/>
      <c r="BA13" s="250"/>
      <c r="BB13" s="250"/>
      <c r="BC13" s="250"/>
      <c r="BD13" s="250"/>
      <c r="BE13" s="249"/>
      <c r="BF13" s="250"/>
      <c r="BG13" s="250"/>
      <c r="BH13" s="250"/>
      <c r="BI13" s="250"/>
      <c r="BJ13" s="250"/>
      <c r="BK13" s="250"/>
      <c r="BL13" s="250"/>
      <c r="BM13" s="250"/>
      <c r="BN13" s="251"/>
      <c r="BO13" s="249"/>
      <c r="BP13" s="250"/>
      <c r="BQ13" s="250"/>
      <c r="BR13" s="250"/>
      <c r="BS13" s="250"/>
      <c r="BT13" s="250"/>
      <c r="BU13" s="250"/>
      <c r="BV13" s="250"/>
      <c r="BW13" s="250"/>
      <c r="BX13" s="251"/>
      <c r="BY13" s="285">
        <f t="shared" si="0"/>
        <v>2</v>
      </c>
      <c r="BZ13" s="285">
        <f t="shared" si="0"/>
        <v>1</v>
      </c>
      <c r="CA13" s="285">
        <v>3</v>
      </c>
      <c r="CB13" s="286">
        <f>(BY13-BZ13)/CA13</f>
        <v>0.33333333333333331</v>
      </c>
      <c r="CC13" s="285">
        <f t="shared" si="1"/>
        <v>4</v>
      </c>
      <c r="CD13" s="285">
        <f t="shared" si="1"/>
        <v>2</v>
      </c>
      <c r="CE13" s="286">
        <f>(CC13-CD13)/CA13</f>
        <v>0.66666666666666663</v>
      </c>
      <c r="CF13" s="285">
        <f t="shared" si="2"/>
        <v>27</v>
      </c>
      <c r="CG13" s="285">
        <f t="shared" si="2"/>
        <v>14</v>
      </c>
      <c r="CH13" s="286">
        <f>(CF13-CG13)/CA13</f>
        <v>4.333333333333333</v>
      </c>
      <c r="CI13" s="287">
        <v>1</v>
      </c>
    </row>
  </sheetData>
  <mergeCells count="3">
    <mergeCell ref="H1:AL2"/>
    <mergeCell ref="E5:AR5"/>
    <mergeCell ref="CC6:CH6"/>
  </mergeCells>
  <pageMargins left="0.74803149606299202" right="0.74803149606299202" top="0.23622047244094499" bottom="0.23622047244094499" header="0" footer="0"/>
  <pageSetup scale="32" fitToHeight="2"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sheetPr codeName="Sheet40" enableFormatConditionsCalculation="0">
    <tabColor rgb="FF00B050"/>
    <pageSetUpPr fitToPage="1"/>
  </sheetPr>
  <dimension ref="A1:T50"/>
  <sheetViews>
    <sheetView showGridLines="0" showZeros="0" workbookViewId="0">
      <selection activeCell="P37" sqref="P37"/>
    </sheetView>
  </sheetViews>
  <sheetFormatPr defaultColWidth="8.85546875"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3" customWidth="1"/>
    <col min="10" max="10" width="10.7109375" customWidth="1"/>
    <col min="11" max="11" width="1.7109375" style="133" customWidth="1"/>
    <col min="12" max="12" width="10.7109375" customWidth="1"/>
    <col min="13" max="13" width="1.7109375" style="134" customWidth="1"/>
    <col min="14" max="14" width="10.7109375" customWidth="1"/>
    <col min="15" max="15" width="1.7109375" style="133" customWidth="1"/>
    <col min="16" max="16" width="10.7109375" customWidth="1"/>
    <col min="17" max="17" width="1.7109375" style="134" customWidth="1"/>
    <col min="19" max="19" width="8.7109375" customWidth="1"/>
    <col min="20" max="20" width="8.85546875" hidden="1" customWidth="1"/>
    <col min="21" max="21" width="5.7109375" customWidth="1"/>
  </cols>
  <sheetData>
    <row r="1" spans="1:20" s="6" customFormat="1" ht="70.5" customHeight="1">
      <c r="A1" s="1">
        <f>'[8]Week SetUp'!$A$6</f>
        <v>0</v>
      </c>
      <c r="B1" s="136"/>
      <c r="I1" s="137"/>
      <c r="J1" s="138"/>
      <c r="K1" s="138"/>
      <c r="L1" s="139"/>
      <c r="M1" s="137"/>
      <c r="N1" s="137"/>
      <c r="O1" s="137"/>
      <c r="Q1" s="137"/>
    </row>
    <row r="2" spans="1:20" s="10" customFormat="1" ht="15.75">
      <c r="A2" s="7"/>
      <c r="B2" s="7"/>
      <c r="C2" s="7"/>
      <c r="D2" s="7"/>
      <c r="E2" s="7"/>
      <c r="F2" s="140"/>
      <c r="H2" s="141" t="s">
        <v>150</v>
      </c>
      <c r="I2" s="134"/>
      <c r="J2" s="138"/>
      <c r="K2" s="138"/>
      <c r="L2" s="138"/>
      <c r="M2" s="134"/>
      <c r="O2" s="134"/>
      <c r="Q2" s="134"/>
    </row>
    <row r="3" spans="1:20" s="15" customFormat="1" ht="10.5" customHeight="1">
      <c r="A3" s="142" t="s">
        <v>2</v>
      </c>
      <c r="B3" s="142"/>
      <c r="C3" s="142"/>
      <c r="D3" s="142"/>
      <c r="E3" s="142"/>
      <c r="F3" s="142" t="s">
        <v>58</v>
      </c>
      <c r="G3" s="142"/>
      <c r="H3" s="142"/>
      <c r="I3" s="143"/>
      <c r="J3" s="13"/>
      <c r="K3" s="12"/>
      <c r="L3" s="13"/>
      <c r="M3" s="143"/>
      <c r="N3" s="142"/>
      <c r="O3" s="143"/>
      <c r="P3" s="142"/>
      <c r="Q3" s="144" t="s">
        <v>64</v>
      </c>
    </row>
    <row r="4" spans="1:20" s="23" customFormat="1" ht="11.25" customHeight="1" thickBot="1">
      <c r="A4" s="16" t="str">
        <f>'[8]Week SetUp'!$A$10</f>
        <v>16th - 21st December 2017</v>
      </c>
      <c r="B4" s="16"/>
      <c r="C4" s="16"/>
      <c r="D4" s="145"/>
      <c r="E4" s="145"/>
      <c r="F4" s="17" t="str">
        <f>'[8]Week SetUp'!$C$10</f>
        <v>Jean Merry</v>
      </c>
      <c r="G4" s="146"/>
      <c r="H4" s="145"/>
      <c r="I4" s="147"/>
      <c r="J4" s="20">
        <f>'[8]Week SetUp'!$D$10</f>
        <v>0</v>
      </c>
      <c r="K4" s="19"/>
      <c r="L4" s="21"/>
      <c r="M4" s="147"/>
      <c r="N4" s="145"/>
      <c r="O4" s="147"/>
      <c r="P4" s="145"/>
      <c r="Q4" s="22" t="str">
        <f>'[8]Week SetUp'!$E$10</f>
        <v>Lamech Kevin Clarke</v>
      </c>
    </row>
    <row r="5" spans="1:20" s="15" customFormat="1" ht="9">
      <c r="A5" s="148"/>
      <c r="B5" s="149" t="s">
        <v>4</v>
      </c>
      <c r="C5" s="149" t="str">
        <f>IF(OR(F2="Week 3",F2="Masters"),"CP","Rank")</f>
        <v>Rank</v>
      </c>
      <c r="D5" s="149" t="s">
        <v>6</v>
      </c>
      <c r="E5" s="150" t="s">
        <v>7</v>
      </c>
      <c r="F5" s="150" t="s">
        <v>8</v>
      </c>
      <c r="G5" s="150"/>
      <c r="H5" s="150"/>
      <c r="I5" s="150"/>
      <c r="J5" s="149" t="s">
        <v>9</v>
      </c>
      <c r="K5" s="151"/>
      <c r="L5" s="149" t="s">
        <v>11</v>
      </c>
      <c r="M5" s="151"/>
      <c r="N5" s="149" t="s">
        <v>12</v>
      </c>
      <c r="O5" s="151"/>
      <c r="P5" s="149" t="s">
        <v>65</v>
      </c>
      <c r="Q5" s="152"/>
    </row>
    <row r="6" spans="1:20" s="15" customFormat="1" ht="3.75" customHeight="1" thickBot="1">
      <c r="A6" s="153"/>
      <c r="B6" s="31"/>
      <c r="C6" s="31"/>
      <c r="D6" s="31"/>
      <c r="E6" s="154"/>
      <c r="F6" s="154"/>
      <c r="G6" s="155"/>
      <c r="H6" s="154"/>
      <c r="I6" s="156"/>
      <c r="J6" s="31"/>
      <c r="K6" s="156"/>
      <c r="L6" s="31"/>
      <c r="M6" s="156"/>
      <c r="N6" s="31"/>
      <c r="O6" s="156"/>
      <c r="P6" s="31"/>
      <c r="Q6" s="157"/>
    </row>
    <row r="7" spans="1:20" s="47" customFormat="1" ht="10.5" customHeight="1">
      <c r="A7" s="158">
        <v>1</v>
      </c>
      <c r="B7" s="37">
        <f>IF($D7="","",VLOOKUP($D7,'[8]Girls Do Main Draw Prep'!$A$7:$V$23,20))</f>
        <v>0</v>
      </c>
      <c r="C7" s="37">
        <f>IF($D7="","",VLOOKUP($D7,'[8]Girls Do Main Draw Prep'!$A$7:$V$23,21))</f>
        <v>0</v>
      </c>
      <c r="D7" s="38">
        <v>2</v>
      </c>
      <c r="E7" s="39" t="str">
        <f>UPPER(IF($D7="","",VLOOKUP($D7,'[8]Girls Do Main Draw Prep'!$A$7:$V$23,2)))</f>
        <v>ABRAHAM</v>
      </c>
      <c r="F7" s="39" t="str">
        <f>IF($D7="","",VLOOKUP($D7,'[8]Girls Do Main Draw Prep'!$A$7:$V$23,3))</f>
        <v>Sophie</v>
      </c>
      <c r="G7" s="159"/>
      <c r="H7" s="39">
        <f>IF($D7="","",VLOOKUP($D7,'[8]Girls Do Main Draw Prep'!$A$7:$V$23,4))</f>
        <v>0</v>
      </c>
      <c r="I7" s="160"/>
      <c r="J7" s="161"/>
      <c r="K7" s="162"/>
      <c r="L7" s="161"/>
      <c r="M7" s="162"/>
      <c r="N7" s="161"/>
      <c r="O7" s="162"/>
      <c r="P7" s="161"/>
      <c r="Q7" s="43"/>
      <c r="R7" s="46"/>
      <c r="T7" s="48" t="str">
        <f>'[8]SetUp Officials'!P21</f>
        <v>Umpire</v>
      </c>
    </row>
    <row r="8" spans="1:20" s="47" customFormat="1" ht="9.6" customHeight="1">
      <c r="A8" s="163"/>
      <c r="B8" s="50"/>
      <c r="C8" s="50"/>
      <c r="D8" s="50"/>
      <c r="E8" s="39" t="str">
        <f>UPPER(IF($D7="","",VLOOKUP($D7,'[8]Girls Do Main Draw Prep'!$A$7:$V$23,7)))</f>
        <v>WALKER</v>
      </c>
      <c r="F8" s="39" t="str">
        <f>IF($D7="","",VLOOKUP($D7,'[8]Girls Do Main Draw Prep'!$A$7:$V$23,8))</f>
        <v>Shiloh</v>
      </c>
      <c r="G8" s="159"/>
      <c r="H8" s="39">
        <f>IF($D7="","",VLOOKUP($D7,'[8]Girls Do Main Draw Prep'!$A$7:$V$23,9))</f>
        <v>0</v>
      </c>
      <c r="I8" s="164"/>
      <c r="J8" s="165" t="str">
        <f>IF(I8="a",E7,IF(I8="b",E9,""))</f>
        <v/>
      </c>
      <c r="K8" s="162"/>
      <c r="L8" s="161"/>
      <c r="M8" s="162"/>
      <c r="N8" s="161"/>
      <c r="O8" s="162"/>
      <c r="P8" s="161"/>
      <c r="Q8" s="43"/>
      <c r="R8" s="46"/>
      <c r="T8" s="55" t="str">
        <f>'[8]SetUp Officials'!P22</f>
        <v/>
      </c>
    </row>
    <row r="9" spans="1:20" s="47" customFormat="1" ht="9.6" customHeight="1">
      <c r="A9" s="163"/>
      <c r="B9" s="50"/>
      <c r="C9" s="50"/>
      <c r="D9" s="50"/>
      <c r="E9" s="161"/>
      <c r="F9" s="161"/>
      <c r="G9" s="155"/>
      <c r="H9" s="161"/>
      <c r="I9" s="166"/>
      <c r="J9" s="79" t="str">
        <f>UPPER(IF(OR(I10="a",I10="as"),E7,IF(OR(I10="b",I10="bs"),E11,)))</f>
        <v>BRIGGS</v>
      </c>
      <c r="K9" s="167"/>
      <c r="L9" s="161"/>
      <c r="M9" s="162"/>
      <c r="N9" s="161"/>
      <c r="O9" s="162"/>
      <c r="P9" s="161"/>
      <c r="Q9" s="43"/>
      <c r="R9" s="46"/>
      <c r="T9" s="55" t="str">
        <f>'[8]SetUp Officials'!P23</f>
        <v/>
      </c>
    </row>
    <row r="10" spans="1:20" s="47" customFormat="1" ht="9.6" customHeight="1">
      <c r="A10" s="163"/>
      <c r="B10" s="50"/>
      <c r="C10" s="50"/>
      <c r="D10" s="50"/>
      <c r="E10" s="161"/>
      <c r="F10" s="161"/>
      <c r="G10" s="155"/>
      <c r="H10" s="52" t="s">
        <v>13</v>
      </c>
      <c r="I10" s="60" t="s">
        <v>27</v>
      </c>
      <c r="J10" s="168" t="str">
        <f>UPPER(IF(OR(I10="a",I10="as"),E8,IF(OR(I10="b",I10="bs"),E12,)))</f>
        <v>MOHAMMED</v>
      </c>
      <c r="K10" s="169"/>
      <c r="L10" s="161"/>
      <c r="M10" s="162"/>
      <c r="N10" s="161"/>
      <c r="O10" s="162"/>
      <c r="P10" s="161"/>
      <c r="Q10" s="43"/>
      <c r="R10" s="46"/>
      <c r="T10" s="55" t="str">
        <f>'[8]SetUp Officials'!P24</f>
        <v/>
      </c>
    </row>
    <row r="11" spans="1:20" s="47" customFormat="1" ht="9.6" customHeight="1">
      <c r="A11" s="163">
        <v>2</v>
      </c>
      <c r="B11" s="37">
        <f>IF($D11="","",VLOOKUP($D11,'[8]Girls Do Main Draw Prep'!$A$7:$V$23,20))</f>
        <v>0</v>
      </c>
      <c r="C11" s="37">
        <f>IF($D11="","",VLOOKUP($D11,'[8]Girls Do Main Draw Prep'!$A$7:$V$23,21))</f>
        <v>0</v>
      </c>
      <c r="D11" s="38">
        <v>1</v>
      </c>
      <c r="E11" s="37" t="str">
        <f>UPPER(IF($D11="","",VLOOKUP($D11,'[8]Girls Do Main Draw Prep'!$A$7:$V$23,2)))</f>
        <v>BRIGGS</v>
      </c>
      <c r="F11" s="37" t="str">
        <f>IF($D11="","",VLOOKUP($D11,'[8]Girls Do Main Draw Prep'!$A$7:$V$23,3))</f>
        <v>Adele</v>
      </c>
      <c r="G11" s="170"/>
      <c r="H11" s="37">
        <f>IF($D11="","",VLOOKUP($D11,'[8]Girls Do Main Draw Prep'!$A$7:$V$23,4))</f>
        <v>0</v>
      </c>
      <c r="I11" s="171"/>
      <c r="J11" s="173">
        <v>60</v>
      </c>
      <c r="K11" s="172"/>
      <c r="L11" s="173"/>
      <c r="M11" s="167"/>
      <c r="N11" s="161"/>
      <c r="O11" s="162"/>
      <c r="P11" s="161"/>
      <c r="Q11" s="43"/>
      <c r="R11" s="46"/>
      <c r="T11" s="55" t="str">
        <f>'[8]SetUp Officials'!P25</f>
        <v/>
      </c>
    </row>
    <row r="12" spans="1:20" s="47" customFormat="1" ht="9.6" customHeight="1">
      <c r="A12" s="163"/>
      <c r="B12" s="50"/>
      <c r="C12" s="50"/>
      <c r="D12" s="50"/>
      <c r="E12" s="37" t="str">
        <f>UPPER(IF($D11="","",VLOOKUP($D11,'[8]Girls Do Main Draw Prep'!$A$7:$V$23,7)))</f>
        <v>MOHAMMED</v>
      </c>
      <c r="F12" s="37" t="str">
        <f>IF($D11="","",VLOOKUP($D11,'[8]Girls Do Main Draw Prep'!$A$7:$V$23,8))</f>
        <v>Rizwaan</v>
      </c>
      <c r="G12" s="170"/>
      <c r="H12" s="37">
        <f>IF($D11="","",VLOOKUP($D11,'[8]Girls Do Main Draw Prep'!$A$7:$V$23,9))</f>
        <v>0</v>
      </c>
      <c r="I12" s="164"/>
      <c r="J12" s="161"/>
      <c r="K12" s="172"/>
      <c r="L12" s="174"/>
      <c r="M12" s="175"/>
      <c r="N12" s="161"/>
      <c r="O12" s="162"/>
      <c r="P12" s="161"/>
      <c r="Q12" s="43"/>
      <c r="R12" s="46"/>
      <c r="T12" s="55" t="str">
        <f>'[8]SetUp Officials'!P26</f>
        <v/>
      </c>
    </row>
    <row r="13" spans="1:20" s="47" customFormat="1" ht="9.6" customHeight="1">
      <c r="A13" s="163"/>
      <c r="B13" s="50"/>
      <c r="C13" s="50"/>
      <c r="D13" s="58"/>
      <c r="E13" s="161"/>
      <c r="F13" s="161"/>
      <c r="G13" s="155"/>
      <c r="H13" s="161"/>
      <c r="I13" s="176"/>
      <c r="J13" s="161"/>
      <c r="K13" s="166"/>
      <c r="L13" s="79" t="str">
        <f>UPPER(IF(OR(K14="a",K14="as"),J9,IF(OR(K14="b",K14="bs"),J17,)))</f>
        <v>BRIGGS</v>
      </c>
      <c r="M13" s="162"/>
      <c r="N13" s="161"/>
      <c r="O13" s="162"/>
      <c r="P13" s="161"/>
      <c r="Q13" s="43"/>
      <c r="R13" s="46"/>
      <c r="T13" s="55" t="str">
        <f>'[8]SetUp Officials'!P27</f>
        <v/>
      </c>
    </row>
    <row r="14" spans="1:20" s="47" customFormat="1" ht="9.6" customHeight="1">
      <c r="A14" s="163"/>
      <c r="B14" s="50"/>
      <c r="C14" s="50"/>
      <c r="D14" s="58"/>
      <c r="E14" s="161"/>
      <c r="F14" s="161"/>
      <c r="G14" s="155"/>
      <c r="H14" s="161"/>
      <c r="I14" s="176"/>
      <c r="J14" s="52" t="s">
        <v>13</v>
      </c>
      <c r="K14" s="60" t="s">
        <v>17</v>
      </c>
      <c r="L14" s="168" t="str">
        <f>UPPER(IF(OR(K14="a",K14="as"),J10,IF(OR(K14="b",K14="bs"),J18,)))</f>
        <v>MOHAMMED</v>
      </c>
      <c r="M14" s="169"/>
      <c r="N14" s="161"/>
      <c r="O14" s="162"/>
      <c r="P14" s="161"/>
      <c r="Q14" s="43"/>
      <c r="R14" s="46"/>
      <c r="T14" s="55" t="str">
        <f>'[8]SetUp Officials'!P28</f>
        <v/>
      </c>
    </row>
    <row r="15" spans="1:20" s="47" customFormat="1" ht="9.6" customHeight="1">
      <c r="A15" s="163">
        <v>3</v>
      </c>
      <c r="B15" s="37">
        <f>IF($D15="","",VLOOKUP($D15,'[8]Girls Do Main Draw Prep'!$A$7:$V$23,20))</f>
        <v>0</v>
      </c>
      <c r="C15" s="37">
        <f>IF($D15="","",VLOOKUP($D15,'[8]Girls Do Main Draw Prep'!$A$7:$V$23,21))</f>
        <v>0</v>
      </c>
      <c r="D15" s="38">
        <v>4</v>
      </c>
      <c r="E15" s="37" t="str">
        <f>UPPER(IF($D15="","",VLOOKUP($D15,'[8]Girls Do Main Draw Prep'!$A$7:$V$23,2)))</f>
        <v>KHAN</v>
      </c>
      <c r="F15" s="37" t="str">
        <f>IF($D15="","",VLOOKUP($D15,'[8]Girls Do Main Draw Prep'!$A$7:$V$23,3))</f>
        <v>LIVE</v>
      </c>
      <c r="G15" s="170"/>
      <c r="H15" s="37">
        <f>IF($D15="","",VLOOKUP($D15,'[8]Girls Do Main Draw Prep'!$A$7:$V$23,4))</f>
        <v>0</v>
      </c>
      <c r="I15" s="160"/>
      <c r="J15" s="161"/>
      <c r="K15" s="172"/>
      <c r="L15" s="173">
        <v>61</v>
      </c>
      <c r="M15" s="172"/>
      <c r="N15" s="173"/>
      <c r="O15" s="162"/>
      <c r="P15" s="161"/>
      <c r="Q15" s="43"/>
      <c r="R15" s="46"/>
      <c r="T15" s="55" t="str">
        <f>'[8]SetUp Officials'!P29</f>
        <v/>
      </c>
    </row>
    <row r="16" spans="1:20" s="47" customFormat="1" ht="9.6" customHeight="1" thickBot="1">
      <c r="A16" s="163"/>
      <c r="B16" s="50"/>
      <c r="C16" s="50"/>
      <c r="D16" s="50"/>
      <c r="E16" s="37" t="str">
        <f>UPPER(IF($D15="","",VLOOKUP($D15,'[8]Girls Do Main Draw Prep'!$A$7:$V$23,7)))</f>
        <v>DE FREITAS</v>
      </c>
      <c r="F16" s="37" t="str">
        <f>IF($D15="","",VLOOKUP($D15,'[8]Girls Do Main Draw Prep'!$A$7:$V$23,8))</f>
        <v>Finn</v>
      </c>
      <c r="G16" s="170"/>
      <c r="H16" s="37">
        <f>IF($D15="","",VLOOKUP($D15,'[8]Girls Do Main Draw Prep'!$A$7:$V$23,9))</f>
        <v>0</v>
      </c>
      <c r="I16" s="164"/>
      <c r="J16" s="165" t="str">
        <f>IF(I16="a",E15,IF(I16="b",E17,""))</f>
        <v/>
      </c>
      <c r="K16" s="172"/>
      <c r="L16" s="161"/>
      <c r="M16" s="172"/>
      <c r="N16" s="161"/>
      <c r="O16" s="162"/>
      <c r="P16" s="161"/>
      <c r="Q16" s="43"/>
      <c r="R16" s="46"/>
      <c r="T16" s="70" t="str">
        <f>'[8]SetUp Officials'!P30</f>
        <v>None</v>
      </c>
    </row>
    <row r="17" spans="1:18" s="47" customFormat="1" ht="9.6" customHeight="1">
      <c r="A17" s="163"/>
      <c r="B17" s="50"/>
      <c r="C17" s="50"/>
      <c r="D17" s="58"/>
      <c r="E17" s="161"/>
      <c r="F17" s="161"/>
      <c r="G17" s="155"/>
      <c r="H17" s="161"/>
      <c r="I17" s="166"/>
      <c r="J17" s="79" t="str">
        <f>UPPER(IF(OR(I18="a",I18="as"),E15,IF(OR(I18="b",I18="bs"),E19,)))</f>
        <v>CHARLES</v>
      </c>
      <c r="K17" s="180"/>
      <c r="L17" s="161"/>
      <c r="M17" s="172"/>
      <c r="N17" s="161"/>
      <c r="O17" s="162"/>
      <c r="P17" s="161"/>
      <c r="Q17" s="43"/>
      <c r="R17" s="46"/>
    </row>
    <row r="18" spans="1:18" s="47" customFormat="1" ht="9.6" customHeight="1">
      <c r="A18" s="163"/>
      <c r="B18" s="50"/>
      <c r="C18" s="50"/>
      <c r="D18" s="58"/>
      <c r="E18" s="161"/>
      <c r="F18" s="161"/>
      <c r="G18" s="155"/>
      <c r="H18" s="52" t="s">
        <v>13</v>
      </c>
      <c r="I18" s="60" t="s">
        <v>27</v>
      </c>
      <c r="J18" s="168" t="str">
        <f>UPPER(IF(OR(I18="a",I18="as"),E16,IF(OR(I18="b",I18="bs"),E20,)))</f>
        <v>PFISTER</v>
      </c>
      <c r="K18" s="164"/>
      <c r="L18" s="161"/>
      <c r="M18" s="172"/>
      <c r="N18" s="161"/>
      <c r="O18" s="162"/>
      <c r="P18" s="161"/>
      <c r="Q18" s="43"/>
      <c r="R18" s="46"/>
    </row>
    <row r="19" spans="1:18" s="47" customFormat="1" ht="9.6" customHeight="1">
      <c r="A19" s="163">
        <v>4</v>
      </c>
      <c r="B19" s="37">
        <f>IF($D19="","",VLOOKUP($D19,'[8]Girls Do Main Draw Prep'!$A$7:$V$23,20))</f>
        <v>0</v>
      </c>
      <c r="C19" s="37">
        <f>IF($D19="","",VLOOKUP($D19,'[8]Girls Do Main Draw Prep'!$A$7:$V$23,21))</f>
        <v>0</v>
      </c>
      <c r="D19" s="38">
        <v>5</v>
      </c>
      <c r="E19" s="37" t="str">
        <f>UPPER(IF($D19="","",VLOOKUP($D19,'[8]Girls Do Main Draw Prep'!$A$7:$V$23,2)))</f>
        <v>CHARLES</v>
      </c>
      <c r="F19" s="37" t="str">
        <f>IF($D19="","",VLOOKUP($D19,'[8]Girls Do Main Draw Prep'!$A$7:$V$23,3))</f>
        <v>Jovan</v>
      </c>
      <c r="G19" s="170"/>
      <c r="H19" s="37">
        <f>IF($D19="","",VLOOKUP($D19,'[8]Girls Do Main Draw Prep'!$A$7:$V$23,4))</f>
        <v>0</v>
      </c>
      <c r="I19" s="171"/>
      <c r="J19" s="173">
        <v>64</v>
      </c>
      <c r="K19" s="162"/>
      <c r="L19" s="173"/>
      <c r="M19" s="180"/>
      <c r="N19" s="161"/>
      <c r="O19" s="162"/>
      <c r="P19" s="161"/>
      <c r="Q19" s="43"/>
      <c r="R19" s="46"/>
    </row>
    <row r="20" spans="1:18" s="47" customFormat="1" ht="9.6" customHeight="1">
      <c r="A20" s="163"/>
      <c r="B20" s="50"/>
      <c r="C20" s="50"/>
      <c r="D20" s="50"/>
      <c r="E20" s="37" t="str">
        <f>UPPER(IF($D19="","",VLOOKUP($D19,'[8]Girls Do Main Draw Prep'!$A$7:$V$23,7)))</f>
        <v>PFISTER</v>
      </c>
      <c r="F20" s="37" t="str">
        <f>IF($D19="","",VLOOKUP($D19,'[8]Girls Do Main Draw Prep'!$A$7:$V$23,8))</f>
        <v>MATHIAS</v>
      </c>
      <c r="G20" s="170"/>
      <c r="H20" s="37">
        <f>IF($D19="","",VLOOKUP($D19,'[8]Girls Do Main Draw Prep'!$A$7:$V$23,9))</f>
        <v>0</v>
      </c>
      <c r="I20" s="164"/>
      <c r="J20" s="161"/>
      <c r="K20" s="162"/>
      <c r="L20" s="174"/>
      <c r="M20" s="208"/>
      <c r="N20" s="161"/>
      <c r="O20" s="162"/>
      <c r="P20" s="161"/>
      <c r="Q20" s="43"/>
      <c r="R20" s="46"/>
    </row>
    <row r="21" spans="1:18" s="47" customFormat="1" ht="9.6" customHeight="1">
      <c r="A21" s="163"/>
      <c r="B21" s="50"/>
      <c r="C21" s="50"/>
      <c r="D21" s="50"/>
      <c r="E21" s="161"/>
      <c r="F21" s="161"/>
      <c r="G21" s="155"/>
      <c r="H21" s="161"/>
      <c r="I21" s="176"/>
      <c r="J21" s="161"/>
      <c r="K21" s="162"/>
      <c r="L21" s="161"/>
      <c r="M21" s="166"/>
      <c r="N21" s="79" t="str">
        <f>UPPER(IF(OR(M22="a",M22="as"),L13,IF(OR(M22="b",M22="bs"),L29,)))</f>
        <v>BRIGGS</v>
      </c>
      <c r="O21" s="162"/>
      <c r="P21" s="161"/>
      <c r="Q21" s="43"/>
      <c r="R21" s="46"/>
    </row>
    <row r="22" spans="1:18" s="47" customFormat="1" ht="9.6" customHeight="1">
      <c r="A22" s="163"/>
      <c r="B22" s="50"/>
      <c r="C22" s="50"/>
      <c r="D22" s="50"/>
      <c r="E22" s="161"/>
      <c r="F22" s="161"/>
      <c r="G22" s="155"/>
      <c r="H22" s="161"/>
      <c r="I22" s="176"/>
      <c r="J22" s="161"/>
      <c r="K22" s="162"/>
      <c r="L22" s="52" t="s">
        <v>13</v>
      </c>
      <c r="M22" s="60" t="s">
        <v>17</v>
      </c>
      <c r="N22" s="168" t="str">
        <f>UPPER(IF(OR(M22="a",M22="as"),L14,IF(OR(M22="b",M22="bs"),L30,)))</f>
        <v>MOHAMMED</v>
      </c>
      <c r="O22" s="169"/>
      <c r="P22" s="161"/>
      <c r="Q22" s="43"/>
      <c r="R22" s="46"/>
    </row>
    <row r="23" spans="1:18" s="47" customFormat="1" ht="9.6" customHeight="1">
      <c r="A23" s="158">
        <v>5</v>
      </c>
      <c r="B23" s="37">
        <f>IF($D23="","",VLOOKUP($D23,'[8]Girls Do Main Draw Prep'!$A$7:$V$23,20))</f>
        <v>0</v>
      </c>
      <c r="C23" s="37">
        <f>IF($D23="","",VLOOKUP($D23,'[8]Girls Do Main Draw Prep'!$A$7:$V$23,21))</f>
        <v>0</v>
      </c>
      <c r="D23" s="38">
        <v>3</v>
      </c>
      <c r="E23" s="39" t="str">
        <f>UPPER(IF($D23="","",VLOOKUP($D23,'[8]Girls Do Main Draw Prep'!$A$7:$V$23,2)))</f>
        <v>BROUGHTON</v>
      </c>
      <c r="F23" s="39" t="str">
        <f>IF($D23="","",VLOOKUP($D23,'[8]Girls Do Main Draw Prep'!$A$7:$V$23,3))</f>
        <v>Kate</v>
      </c>
      <c r="G23" s="159"/>
      <c r="H23" s="39">
        <f>IF($D23="","",VLOOKUP($D23,'[8]Girls Do Main Draw Prep'!$A$7:$V$23,4))</f>
        <v>0</v>
      </c>
      <c r="I23" s="160"/>
      <c r="J23" s="161"/>
      <c r="K23" s="162"/>
      <c r="L23" s="161"/>
      <c r="M23" s="172"/>
      <c r="N23" s="173">
        <v>61</v>
      </c>
      <c r="O23" s="178"/>
      <c r="P23" s="177"/>
      <c r="Q23" s="43"/>
      <c r="R23" s="46"/>
    </row>
    <row r="24" spans="1:18" s="47" customFormat="1" ht="9.6" customHeight="1">
      <c r="A24" s="163"/>
      <c r="B24" s="50"/>
      <c r="C24" s="50"/>
      <c r="D24" s="50"/>
      <c r="E24" s="39" t="str">
        <f>UPPER(IF($D23="","",VLOOKUP($D23,'[8]Girls Do Main Draw Prep'!$A$7:$V$23,7)))</f>
        <v>HENDERSON</v>
      </c>
      <c r="F24" s="39" t="str">
        <f>IF($D23="","",VLOOKUP($D23,'[8]Girls Do Main Draw Prep'!$A$7:$V$23,8))</f>
        <v>Olivia</v>
      </c>
      <c r="G24" s="159"/>
      <c r="H24" s="39">
        <f>IF($D23="","",VLOOKUP($D23,'[8]Girls Do Main Draw Prep'!$A$7:$V$23,9))</f>
        <v>0</v>
      </c>
      <c r="I24" s="164"/>
      <c r="J24" s="165" t="str">
        <f>IF(I24="a",E23,IF(I24="b",E25,""))</f>
        <v/>
      </c>
      <c r="K24" s="162"/>
      <c r="L24" s="161"/>
      <c r="M24" s="172"/>
      <c r="N24" s="161"/>
      <c r="O24" s="178"/>
      <c r="P24" s="177"/>
      <c r="Q24" s="43"/>
      <c r="R24" s="46"/>
    </row>
    <row r="25" spans="1:18" s="47" customFormat="1" ht="9.6" customHeight="1">
      <c r="A25" s="163"/>
      <c r="B25" s="50"/>
      <c r="C25" s="50"/>
      <c r="D25" s="50"/>
      <c r="E25" s="161"/>
      <c r="F25" s="161"/>
      <c r="G25" s="155"/>
      <c r="H25" s="161"/>
      <c r="I25" s="166"/>
      <c r="J25" s="79" t="str">
        <f>UPPER(IF(OR(I26="a",I26="as"),E23,IF(OR(I26="b",I26="bs"),E27,)))</f>
        <v>BROUGHTON</v>
      </c>
      <c r="K25" s="167"/>
      <c r="L25" s="161"/>
      <c r="M25" s="172"/>
      <c r="N25" s="161"/>
      <c r="O25" s="178"/>
      <c r="P25" s="177"/>
      <c r="Q25" s="43"/>
      <c r="R25" s="46"/>
    </row>
    <row r="26" spans="1:18" s="47" customFormat="1" ht="9.6" customHeight="1">
      <c r="A26" s="163"/>
      <c r="B26" s="50"/>
      <c r="C26" s="50"/>
      <c r="D26" s="50"/>
      <c r="E26" s="161"/>
      <c r="F26" s="161"/>
      <c r="G26" s="155"/>
      <c r="H26" s="52" t="s">
        <v>13</v>
      </c>
      <c r="I26" s="60" t="s">
        <v>17</v>
      </c>
      <c r="J26" s="168" t="str">
        <f>UPPER(IF(OR(I26="a",I26="as"),E24,IF(OR(I26="b",I26="bs"),E28,)))</f>
        <v>HENDERSON</v>
      </c>
      <c r="K26" s="169"/>
      <c r="L26" s="161"/>
      <c r="M26" s="172"/>
      <c r="N26" s="161"/>
      <c r="O26" s="178"/>
      <c r="P26" s="177"/>
      <c r="Q26" s="43"/>
      <c r="R26" s="46"/>
    </row>
    <row r="27" spans="1:18" s="47" customFormat="1" ht="9.6" customHeight="1">
      <c r="A27" s="163">
        <v>6</v>
      </c>
      <c r="B27" s="37">
        <f>IF($D27="","",VLOOKUP($D27,'[8]Girls Do Main Draw Prep'!$A$7:$V$23,20))</f>
        <v>0</v>
      </c>
      <c r="C27" s="37">
        <f>IF($D27="","",VLOOKUP($D27,'[8]Girls Do Main Draw Prep'!$A$7:$V$23,21))</f>
        <v>0</v>
      </c>
      <c r="D27" s="38">
        <v>7</v>
      </c>
      <c r="E27" s="37" t="str">
        <f>UPPER(IF($D27="","",VLOOKUP($D27,'[8]Girls Do Main Draw Prep'!$A$7:$V$23,2)))</f>
        <v>SIEWRATTAN</v>
      </c>
      <c r="F27" s="37" t="str">
        <f>IF($D27="","",VLOOKUP($D27,'[8]Girls Do Main Draw Prep'!$A$7:$V$23,3))</f>
        <v>Arya</v>
      </c>
      <c r="G27" s="170"/>
      <c r="H27" s="37">
        <f>IF($D27="","",VLOOKUP($D27,'[8]Girls Do Main Draw Prep'!$A$7:$V$23,4))</f>
        <v>0</v>
      </c>
      <c r="I27" s="171"/>
      <c r="J27" s="173">
        <v>65</v>
      </c>
      <c r="K27" s="172"/>
      <c r="L27" s="173"/>
      <c r="M27" s="180"/>
      <c r="N27" s="161"/>
      <c r="O27" s="178"/>
      <c r="P27" s="177"/>
      <c r="Q27" s="43"/>
      <c r="R27" s="46"/>
    </row>
    <row r="28" spans="1:18" s="47" customFormat="1" ht="9.6" customHeight="1">
      <c r="A28" s="163"/>
      <c r="B28" s="50"/>
      <c r="C28" s="50"/>
      <c r="D28" s="50"/>
      <c r="E28" s="37" t="str">
        <f>UPPER(IF($D27="","",VLOOKUP($D27,'[8]Girls Do Main Draw Prep'!$A$7:$V$23,7)))</f>
        <v>SHAMSI</v>
      </c>
      <c r="F28" s="37" t="str">
        <f>IF($D27="","",VLOOKUP($D27,'[8]Girls Do Main Draw Prep'!$A$7:$V$23,8))</f>
        <v>Zhara</v>
      </c>
      <c r="G28" s="170"/>
      <c r="H28" s="37">
        <f>IF($D27="","",VLOOKUP($D27,'[8]Girls Do Main Draw Prep'!$A$7:$V$23,9))</f>
        <v>0</v>
      </c>
      <c r="I28" s="164"/>
      <c r="J28" s="173"/>
      <c r="K28" s="172"/>
      <c r="L28" s="174"/>
      <c r="M28" s="208"/>
      <c r="N28" s="161"/>
      <c r="O28" s="178"/>
      <c r="P28" s="177"/>
      <c r="Q28" s="43"/>
      <c r="R28" s="46"/>
    </row>
    <row r="29" spans="1:18" s="47" customFormat="1" ht="9.6" customHeight="1">
      <c r="A29" s="163"/>
      <c r="B29" s="50"/>
      <c r="C29" s="50"/>
      <c r="D29" s="58"/>
      <c r="E29" s="161"/>
      <c r="F29" s="161"/>
      <c r="G29" s="155"/>
      <c r="H29" s="161"/>
      <c r="I29" s="176"/>
      <c r="J29" s="161"/>
      <c r="K29" s="166"/>
      <c r="L29" s="79" t="str">
        <f>UPPER(IF(OR(K30="a",K30="as"),J25,IF(OR(K30="b",K30="bs"),J33,)))</f>
        <v>BROUGHTON</v>
      </c>
      <c r="M29" s="172"/>
      <c r="N29" s="161"/>
      <c r="O29" s="178"/>
      <c r="P29" s="177"/>
      <c r="Q29" s="43"/>
      <c r="R29" s="46"/>
    </row>
    <row r="30" spans="1:18" s="47" customFormat="1" ht="9.6" customHeight="1">
      <c r="A30" s="163"/>
      <c r="B30" s="50"/>
      <c r="C30" s="50"/>
      <c r="D30" s="58"/>
      <c r="E30" s="161"/>
      <c r="F30" s="161"/>
      <c r="G30" s="155"/>
      <c r="H30" s="161"/>
      <c r="I30" s="176"/>
      <c r="J30" s="52" t="s">
        <v>13</v>
      </c>
      <c r="K30" s="60" t="s">
        <v>17</v>
      </c>
      <c r="L30" s="168" t="str">
        <f>UPPER(IF(OR(K30="a",K30="as"),J26,IF(OR(K30="b",K30="bs"),J34,)))</f>
        <v>HENDERSON</v>
      </c>
      <c r="M30" s="164"/>
      <c r="N30" s="161"/>
      <c r="O30" s="178"/>
      <c r="P30" s="177"/>
      <c r="Q30" s="43"/>
      <c r="R30" s="46"/>
    </row>
    <row r="31" spans="1:18" s="47" customFormat="1" ht="9.6" customHeight="1">
      <c r="A31" s="163">
        <v>7</v>
      </c>
      <c r="B31" s="37">
        <f>IF($D31="","",VLOOKUP($D31,'[8]Girls Do Main Draw Prep'!$A$7:$V$23,20))</f>
        <v>0</v>
      </c>
      <c r="C31" s="37">
        <f>IF($D31="","",VLOOKUP($D31,'[8]Girls Do Main Draw Prep'!$A$7:$V$23,21))</f>
        <v>0</v>
      </c>
      <c r="D31" s="38">
        <v>8</v>
      </c>
      <c r="E31" s="37" t="str">
        <f>UPPER(IF($D31="","",VLOOKUP($D31,'[8]Girls Do Main Draw Prep'!$A$7:$V$23,2)))</f>
        <v>AUGUSTINE</v>
      </c>
      <c r="F31" s="37" t="str">
        <f>IF($D31="","",VLOOKUP($D31,'[8]Girls Do Main Draw Prep'!$A$7:$V$23,3))</f>
        <v>Ryan</v>
      </c>
      <c r="G31" s="170"/>
      <c r="H31" s="37">
        <f>IF($D31="","",VLOOKUP($D31,'[8]Girls Do Main Draw Prep'!$A$7:$V$23,4))</f>
        <v>0</v>
      </c>
      <c r="I31" s="160"/>
      <c r="J31" s="161"/>
      <c r="K31" s="172"/>
      <c r="L31" s="173">
        <v>63</v>
      </c>
      <c r="M31" s="162"/>
      <c r="N31" s="173"/>
      <c r="O31" s="178"/>
      <c r="P31" s="177"/>
      <c r="Q31" s="43"/>
      <c r="R31" s="46"/>
    </row>
    <row r="32" spans="1:18" s="47" customFormat="1" ht="9.6" customHeight="1">
      <c r="A32" s="163"/>
      <c r="B32" s="50"/>
      <c r="C32" s="50"/>
      <c r="D32" s="50"/>
      <c r="E32" s="37" t="str">
        <f>UPPER(IF($D31="","",VLOOKUP($D31,'[8]Girls Do Main Draw Prep'!$A$7:$V$23,7)))</f>
        <v>CARRINGTON</v>
      </c>
      <c r="F32" s="37" t="str">
        <f>IF($D31="","",VLOOKUP($D31,'[8]Girls Do Main Draw Prep'!$A$7:$V$23,8))</f>
        <v>Connor</v>
      </c>
      <c r="G32" s="170"/>
      <c r="H32" s="37">
        <f>IF($D31="","",VLOOKUP($D31,'[8]Girls Do Main Draw Prep'!$A$7:$V$23,9))</f>
        <v>0</v>
      </c>
      <c r="I32" s="164"/>
      <c r="J32" s="165" t="str">
        <f>IF(I32="a",E31,IF(I32="b",E33,""))</f>
        <v/>
      </c>
      <c r="K32" s="172"/>
      <c r="L32" s="161"/>
      <c r="M32" s="162"/>
      <c r="N32" s="161"/>
      <c r="O32" s="178"/>
      <c r="P32" s="177"/>
      <c r="Q32" s="43"/>
      <c r="R32" s="46"/>
    </row>
    <row r="33" spans="1:18" s="47" customFormat="1" ht="9.6" customHeight="1">
      <c r="A33" s="163"/>
      <c r="B33" s="50"/>
      <c r="C33" s="50"/>
      <c r="D33" s="58"/>
      <c r="E33" s="161"/>
      <c r="F33" s="161"/>
      <c r="G33" s="155"/>
      <c r="H33" s="161"/>
      <c r="I33" s="166"/>
      <c r="J33" s="79" t="str">
        <f>UPPER(IF(OR(I34="a",I34="as"),E31,IF(OR(I34="b",I34="bs"),E35,)))</f>
        <v>PRINCE</v>
      </c>
      <c r="K33" s="180"/>
      <c r="L33" s="161"/>
      <c r="M33" s="162"/>
      <c r="N33" s="161"/>
      <c r="O33" s="178"/>
      <c r="P33" s="177"/>
      <c r="Q33" s="43"/>
      <c r="R33" s="46"/>
    </row>
    <row r="34" spans="1:18" s="47" customFormat="1" ht="9.6" customHeight="1">
      <c r="A34" s="163"/>
      <c r="B34" s="50"/>
      <c r="C34" s="50"/>
      <c r="D34" s="58"/>
      <c r="E34" s="161"/>
      <c r="F34" s="161"/>
      <c r="G34" s="155"/>
      <c r="H34" s="52" t="s">
        <v>13</v>
      </c>
      <c r="I34" s="60" t="s">
        <v>27</v>
      </c>
      <c r="J34" s="168" t="str">
        <f>UPPER(IF(OR(I34="a",I34="as"),E32,IF(OR(I34="b",I34="bs"),E36,)))</f>
        <v>SUBERO</v>
      </c>
      <c r="K34" s="164"/>
      <c r="L34" s="161"/>
      <c r="M34" s="162"/>
      <c r="N34" s="161"/>
      <c r="O34" s="178"/>
      <c r="P34" s="177"/>
      <c r="Q34" s="43"/>
      <c r="R34" s="46"/>
    </row>
    <row r="35" spans="1:18" s="47" customFormat="1" ht="9.6" customHeight="1">
      <c r="A35" s="163">
        <v>8</v>
      </c>
      <c r="B35" s="37">
        <f>IF($D35="","",VLOOKUP($D35,'[8]Girls Do Main Draw Prep'!$A$7:$V$23,20))</f>
        <v>0</v>
      </c>
      <c r="C35" s="37">
        <f>IF($D35="","",VLOOKUP($D35,'[8]Girls Do Main Draw Prep'!$A$7:$V$23,21))</f>
        <v>0</v>
      </c>
      <c r="D35" s="38">
        <v>6</v>
      </c>
      <c r="E35" s="37" t="str">
        <f>UPPER(IF($D35="","",VLOOKUP($D35,'[8]Girls Do Main Draw Prep'!$A$7:$V$23,2)))</f>
        <v>PRINCE</v>
      </c>
      <c r="F35" s="37" t="str">
        <f>IF($D35="","",VLOOKUP($D35,'[8]Girls Do Main Draw Prep'!$A$7:$V$23,3))</f>
        <v>Malcolm</v>
      </c>
      <c r="G35" s="170"/>
      <c r="H35" s="37">
        <f>IF($D35="","",VLOOKUP($D35,'[8]Girls Do Main Draw Prep'!$A$7:$V$23,4))</f>
        <v>0</v>
      </c>
      <c r="I35" s="171"/>
      <c r="J35" s="173">
        <v>63</v>
      </c>
      <c r="K35" s="162"/>
      <c r="L35" s="173"/>
      <c r="M35" s="167"/>
      <c r="N35" s="161"/>
      <c r="O35" s="178"/>
      <c r="P35" s="177"/>
      <c r="Q35" s="43"/>
      <c r="R35" s="46"/>
    </row>
    <row r="36" spans="1:18" s="47" customFormat="1" ht="9.6" customHeight="1">
      <c r="A36" s="163"/>
      <c r="B36" s="50"/>
      <c r="C36" s="50"/>
      <c r="D36" s="50"/>
      <c r="E36" s="37" t="str">
        <f>UPPER(IF($D35="","",VLOOKUP($D35,'[8]Girls Do Main Draw Prep'!$A$7:$V$23,7)))</f>
        <v>SUBERO</v>
      </c>
      <c r="F36" s="37" t="str">
        <f>IF($D35="","",VLOOKUP($D35,'[8]Girls Do Main Draw Prep'!$A$7:$V$23,8))</f>
        <v>Aaron</v>
      </c>
      <c r="G36" s="170"/>
      <c r="H36" s="37">
        <f>IF($D35="","",VLOOKUP($D35,'[8]Girls Do Main Draw Prep'!$A$7:$V$23,9))</f>
        <v>0</v>
      </c>
      <c r="I36" s="164"/>
      <c r="J36" s="161"/>
      <c r="K36" s="162"/>
      <c r="L36" s="174"/>
      <c r="M36" s="175"/>
      <c r="N36" s="161"/>
      <c r="O36" s="178"/>
      <c r="P36" s="177"/>
      <c r="Q36" s="43"/>
      <c r="R36" s="46"/>
    </row>
    <row r="37" spans="1:18" s="47" customFormat="1" ht="9.6" customHeight="1">
      <c r="A37" s="163"/>
      <c r="B37" s="50"/>
      <c r="C37" s="50"/>
      <c r="D37" s="58"/>
      <c r="E37" s="161"/>
      <c r="F37" s="161"/>
      <c r="G37" s="155"/>
      <c r="H37" s="161"/>
      <c r="I37" s="176"/>
      <c r="J37" s="161"/>
      <c r="K37" s="162"/>
      <c r="L37" s="161"/>
      <c r="M37" s="162"/>
      <c r="N37" s="162"/>
      <c r="O37" s="183"/>
      <c r="P37" s="184"/>
      <c r="Q37" s="209"/>
      <c r="R37" s="46"/>
    </row>
    <row r="38" spans="1:18" s="47" customFormat="1" ht="104.1" customHeight="1">
      <c r="A38" s="185"/>
      <c r="B38" s="186"/>
      <c r="C38" s="186"/>
      <c r="D38" s="187"/>
      <c r="E38" s="188"/>
      <c r="F38" s="188"/>
      <c r="G38" s="33"/>
      <c r="H38" s="188"/>
      <c r="I38" s="189"/>
      <c r="J38" s="44"/>
      <c r="K38" s="45"/>
      <c r="L38" s="44"/>
      <c r="M38" s="45"/>
      <c r="N38" s="44"/>
      <c r="O38" s="45"/>
      <c r="P38" s="44"/>
      <c r="Q38" s="45"/>
      <c r="R38" s="46"/>
    </row>
    <row r="39" spans="1:18" s="87" customFormat="1" ht="6" customHeight="1">
      <c r="A39" s="185"/>
      <c r="B39" s="186"/>
      <c r="C39" s="186"/>
      <c r="D39" s="187"/>
      <c r="E39" s="188"/>
      <c r="F39" s="188"/>
      <c r="G39" s="190"/>
      <c r="H39" s="188"/>
      <c r="I39" s="189"/>
      <c r="J39" s="44"/>
      <c r="K39" s="45"/>
      <c r="L39" s="84"/>
      <c r="M39" s="85"/>
      <c r="N39" s="84"/>
      <c r="O39" s="85"/>
      <c r="P39" s="84"/>
      <c r="Q39" s="85"/>
      <c r="R39" s="86"/>
    </row>
    <row r="40" spans="1:18" s="100" customFormat="1" ht="10.5" customHeight="1">
      <c r="A40" s="88" t="s">
        <v>34</v>
      </c>
      <c r="B40" s="89"/>
      <c r="C40" s="90"/>
      <c r="D40" s="91" t="s">
        <v>35</v>
      </c>
      <c r="E40" s="92" t="s">
        <v>66</v>
      </c>
      <c r="F40" s="92"/>
      <c r="G40" s="92"/>
      <c r="H40" s="191"/>
      <c r="I40" s="92" t="s">
        <v>35</v>
      </c>
      <c r="J40" s="92" t="s">
        <v>67</v>
      </c>
      <c r="K40" s="95"/>
      <c r="L40" s="92" t="s">
        <v>38</v>
      </c>
      <c r="M40" s="96"/>
      <c r="N40" s="97" t="s">
        <v>39</v>
      </c>
      <c r="O40" s="97"/>
      <c r="P40" s="98"/>
      <c r="Q40" s="99"/>
    </row>
    <row r="41" spans="1:18" s="100" customFormat="1" ht="9" customHeight="1">
      <c r="A41" s="101" t="s">
        <v>40</v>
      </c>
      <c r="B41" s="102"/>
      <c r="C41" s="103"/>
      <c r="D41" s="104">
        <v>1</v>
      </c>
      <c r="E41" s="105">
        <f>IF(D41&gt;$Q$48,,UPPER(VLOOKUP(D41,'[8]Girls Do Main Draw Prep'!$A$7:$R$23,2)))</f>
        <v>0</v>
      </c>
      <c r="F41" s="192"/>
      <c r="G41" s="192"/>
      <c r="H41" s="193"/>
      <c r="I41" s="194" t="s">
        <v>41</v>
      </c>
      <c r="J41" s="102"/>
      <c r="K41" s="109"/>
      <c r="L41" s="102"/>
      <c r="M41" s="110"/>
      <c r="N41" s="111" t="s">
        <v>68</v>
      </c>
      <c r="O41" s="112"/>
      <c r="P41" s="112"/>
      <c r="Q41" s="113"/>
    </row>
    <row r="42" spans="1:18" s="100" customFormat="1" ht="9" customHeight="1">
      <c r="A42" s="101" t="s">
        <v>43</v>
      </c>
      <c r="B42" s="102"/>
      <c r="C42" s="103"/>
      <c r="D42" s="104"/>
      <c r="E42" s="105">
        <f>IF(D41&gt;$Q$48,,UPPER(VLOOKUP(D41,'[8]Girls Do Main Draw Prep'!$A$7:$R$23,7)))</f>
        <v>0</v>
      </c>
      <c r="F42" s="192"/>
      <c r="G42" s="192"/>
      <c r="H42" s="193"/>
      <c r="I42" s="194"/>
      <c r="J42" s="102"/>
      <c r="K42" s="109"/>
      <c r="L42" s="102"/>
      <c r="M42" s="110"/>
      <c r="N42" s="116"/>
      <c r="O42" s="115"/>
      <c r="P42" s="116"/>
      <c r="Q42" s="117"/>
    </row>
    <row r="43" spans="1:18" s="100" customFormat="1" ht="9" customHeight="1">
      <c r="A43" s="118" t="s">
        <v>45</v>
      </c>
      <c r="B43" s="116"/>
      <c r="C43" s="119"/>
      <c r="D43" s="104">
        <v>2</v>
      </c>
      <c r="E43" s="105">
        <f>IF(D43&gt;$Q$48,,UPPER(VLOOKUP(D43,'[8]Girls Do Main Draw Prep'!$A$7:$R$23,2)))</f>
        <v>0</v>
      </c>
      <c r="F43" s="192"/>
      <c r="G43" s="192"/>
      <c r="H43" s="193"/>
      <c r="I43" s="194" t="s">
        <v>44</v>
      </c>
      <c r="J43" s="102"/>
      <c r="K43" s="109"/>
      <c r="L43" s="102"/>
      <c r="M43" s="110"/>
      <c r="N43" s="111" t="s">
        <v>47</v>
      </c>
      <c r="O43" s="112"/>
      <c r="P43" s="112"/>
      <c r="Q43" s="113"/>
    </row>
    <row r="44" spans="1:18" s="100" customFormat="1" ht="9" customHeight="1">
      <c r="A44" s="120"/>
      <c r="B44" s="24"/>
      <c r="C44" s="121"/>
      <c r="D44" s="104"/>
      <c r="E44" s="105">
        <f>IF(D43&gt;$Q$48,,UPPER(VLOOKUP(D43,'[8]Girls Do Main Draw Prep'!$A$7:$R$23,7)))</f>
        <v>0</v>
      </c>
      <c r="F44" s="192"/>
      <c r="G44" s="192"/>
      <c r="H44" s="193"/>
      <c r="I44" s="194"/>
      <c r="J44" s="102"/>
      <c r="K44" s="109"/>
      <c r="L44" s="102"/>
      <c r="M44" s="110"/>
      <c r="N44" s="102"/>
      <c r="O44" s="109"/>
      <c r="P44" s="102"/>
      <c r="Q44" s="110"/>
    </row>
    <row r="45" spans="1:18" s="100" customFormat="1" ht="9" customHeight="1">
      <c r="A45" s="122" t="s">
        <v>49</v>
      </c>
      <c r="B45" s="123"/>
      <c r="C45" s="124"/>
      <c r="D45" s="104">
        <v>3</v>
      </c>
      <c r="E45" s="105">
        <f>IF(D45&gt;$Q$48,,UPPER(VLOOKUP(D45,'[8]Girls Do Main Draw Prep'!$A$7:$R$23,2)))</f>
        <v>0</v>
      </c>
      <c r="F45" s="192"/>
      <c r="G45" s="192"/>
      <c r="H45" s="193"/>
      <c r="I45" s="194" t="s">
        <v>46</v>
      </c>
      <c r="J45" s="102"/>
      <c r="K45" s="109"/>
      <c r="L45" s="102"/>
      <c r="M45" s="110"/>
      <c r="N45" s="116"/>
      <c r="O45" s="115"/>
      <c r="P45" s="116"/>
      <c r="Q45" s="117"/>
    </row>
    <row r="46" spans="1:18" s="100" customFormat="1" ht="9" customHeight="1">
      <c r="A46" s="101" t="s">
        <v>40</v>
      </c>
      <c r="B46" s="102"/>
      <c r="C46" s="103"/>
      <c r="D46" s="104"/>
      <c r="E46" s="105">
        <f>IF(D45&gt;$Q$48,,UPPER(VLOOKUP(D45,'[8]Girls Do Main Draw Prep'!$A$7:$R$23,7)))</f>
        <v>0</v>
      </c>
      <c r="F46" s="192"/>
      <c r="G46" s="192"/>
      <c r="H46" s="193"/>
      <c r="I46" s="194"/>
      <c r="J46" s="102"/>
      <c r="K46" s="109"/>
      <c r="L46" s="102"/>
      <c r="M46" s="110"/>
      <c r="N46" s="111" t="s">
        <v>52</v>
      </c>
      <c r="O46" s="112"/>
      <c r="P46" s="112"/>
      <c r="Q46" s="113"/>
    </row>
    <row r="47" spans="1:18" s="100" customFormat="1" ht="9" customHeight="1">
      <c r="A47" s="101" t="s">
        <v>53</v>
      </c>
      <c r="B47" s="102"/>
      <c r="C47" s="125"/>
      <c r="D47" s="104">
        <v>4</v>
      </c>
      <c r="E47" s="105">
        <f>IF(D47&gt;$Q$48,,UPPER(VLOOKUP(D47,'[8]Girls Do Main Draw Prep'!$A$7:$R$23,2)))</f>
        <v>0</v>
      </c>
      <c r="F47" s="192"/>
      <c r="G47" s="192"/>
      <c r="H47" s="193"/>
      <c r="I47" s="194" t="s">
        <v>48</v>
      </c>
      <c r="J47" s="102"/>
      <c r="K47" s="109"/>
      <c r="L47" s="102"/>
      <c r="M47" s="110"/>
      <c r="N47" s="102"/>
      <c r="O47" s="109"/>
      <c r="P47" s="102"/>
      <c r="Q47" s="110"/>
    </row>
    <row r="48" spans="1:18" s="100" customFormat="1" ht="9" customHeight="1">
      <c r="A48" s="118" t="s">
        <v>55</v>
      </c>
      <c r="B48" s="116"/>
      <c r="C48" s="126"/>
      <c r="D48" s="127"/>
      <c r="E48" s="128">
        <f>IF(D47&gt;$Q$48,,UPPER(VLOOKUP(D47,'[8]Girls Do Main Draw Prep'!$A$7:$R$23,7)))</f>
        <v>0</v>
      </c>
      <c r="F48" s="195"/>
      <c r="G48" s="195"/>
      <c r="H48" s="196"/>
      <c r="I48" s="197"/>
      <c r="J48" s="116"/>
      <c r="K48" s="115"/>
      <c r="L48" s="116"/>
      <c r="M48" s="117"/>
      <c r="N48" s="116" t="str">
        <f>Q4</f>
        <v>Lamech Kevin Clarke</v>
      </c>
      <c r="O48" s="115"/>
      <c r="P48" s="116"/>
      <c r="Q48" s="198">
        <f>MIN(4,'[8]Girls Do Main Draw Prep'!$V$5)</f>
        <v>0</v>
      </c>
    </row>
    <row r="49" ht="15.75" customHeight="1"/>
    <row r="50" ht="9" customHeight="1"/>
  </sheetData>
  <conditionalFormatting sqref="B7 B11 B15 B19 B23 B27 B31 B35">
    <cfRule type="cellIs" dxfId="89" priority="1" stopIfTrue="1" operator="equal">
      <formula>"DA"</formula>
    </cfRule>
  </conditionalFormatting>
  <conditionalFormatting sqref="H10 H34 H26 H18 J30 L22 J14">
    <cfRule type="expression" dxfId="88" priority="2" stopIfTrue="1">
      <formula>AND($N$1="CU",H10="Umpire")</formula>
    </cfRule>
    <cfRule type="expression" dxfId="87" priority="3" stopIfTrue="1">
      <formula>AND($N$1="CU",H10&lt;&gt;"Umpire",I10&lt;&gt;"")</formula>
    </cfRule>
    <cfRule type="expression" dxfId="86" priority="4" stopIfTrue="1">
      <formula>AND($N$1="CU",H10&lt;&gt;"Umpire")</formula>
    </cfRule>
  </conditionalFormatting>
  <conditionalFormatting sqref="L13 L29 N21 J9 J17 J25 J33">
    <cfRule type="expression" dxfId="85" priority="5" stopIfTrue="1">
      <formula>#REF!="as"</formula>
    </cfRule>
    <cfRule type="expression" dxfId="84" priority="6" stopIfTrue="1">
      <formula>#REF!="bs"</formula>
    </cfRule>
  </conditionalFormatting>
  <conditionalFormatting sqref="L14 L30 N22 J10 J18 J26 J34">
    <cfRule type="expression" dxfId="83" priority="7" stopIfTrue="1">
      <formula>#REF!="as"</formula>
    </cfRule>
    <cfRule type="expression" dxfId="82" priority="8" stopIfTrue="1">
      <formula>#REF!="bs"</formula>
    </cfRule>
  </conditionalFormatting>
  <conditionalFormatting sqref="I10 I18 I26 I34 K30 K14 M22">
    <cfRule type="expression" dxfId="81" priority="9" stopIfTrue="1">
      <formula>$N$1="CU"</formula>
    </cfRule>
  </conditionalFormatting>
  <conditionalFormatting sqref="E7 E11 E15 E19 E23 E27 E31 E35">
    <cfRule type="cellIs" dxfId="80" priority="10" stopIfTrue="1" operator="equal">
      <formula>"Bye"</formula>
    </cfRule>
  </conditionalFormatting>
  <conditionalFormatting sqref="D19 D27 D31 D35">
    <cfRule type="cellIs" dxfId="79" priority="11" stopIfTrue="1" operator="lessThan">
      <formula>5</formula>
    </cfRule>
  </conditionalFormatting>
  <conditionalFormatting sqref="P37">
    <cfRule type="expression" dxfId="78" priority="12" stopIfTrue="1">
      <formula>#REF!="as"</formula>
    </cfRule>
    <cfRule type="expression" dxfId="77" priority="13" stopIfTrue="1">
      <formula>#REF!="bs"</formula>
    </cfRule>
  </conditionalFormatting>
  <dataValidations count="1">
    <dataValidation type="list" allowBlank="1" showInputMessage="1" sqref="H10 H18 H26 H34 J30 L22 J14">
      <formula1>$T$7:$T$16</formula1>
    </dataValidation>
  </dataValidations>
  <printOptions horizontalCentered="1"/>
  <pageMargins left="0.35" right="0.35" top="0.39" bottom="0.39" header="0" footer="0"/>
  <pageSetup scale="93" orientation="landscape" horizontalDpi="300" verticalDpi="300" copies="3"/>
  <drawing r:id="rId1"/>
  <legacyDrawing r:id="rId2"/>
</worksheet>
</file>

<file path=xl/worksheets/sheet15.xml><?xml version="1.0" encoding="utf-8"?>
<worksheet xmlns="http://schemas.openxmlformats.org/spreadsheetml/2006/main" xmlns:r="http://schemas.openxmlformats.org/officeDocument/2006/relationships">
  <sheetPr enableFormatConditionsCalculation="0">
    <tabColor rgb="FFFFFF00"/>
    <pageSetUpPr fitToPage="1"/>
  </sheetPr>
  <dimension ref="A1:T50"/>
  <sheetViews>
    <sheetView showGridLines="0" showZeros="0" workbookViewId="0">
      <selection activeCell="Z24" sqref="Z24"/>
    </sheetView>
  </sheetViews>
  <sheetFormatPr defaultColWidth="8.85546875"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3" customWidth="1"/>
    <col min="10" max="10" width="10.7109375" customWidth="1"/>
    <col min="11" max="11" width="1.7109375" style="133" customWidth="1"/>
    <col min="12" max="12" width="10.7109375" customWidth="1"/>
    <col min="13" max="13" width="1.7109375" style="134" customWidth="1"/>
    <col min="14" max="14" width="10.7109375" customWidth="1"/>
    <col min="15" max="15" width="1.7109375" style="133" customWidth="1"/>
    <col min="16" max="16" width="10.7109375" customWidth="1"/>
    <col min="17" max="17" width="1.7109375" style="134" customWidth="1"/>
    <col min="19" max="19" width="8.7109375" customWidth="1"/>
    <col min="20" max="20" width="8.85546875" hidden="1" customWidth="1"/>
    <col min="21" max="21" width="5.7109375" customWidth="1"/>
  </cols>
  <sheetData>
    <row r="1" spans="1:20" s="6" customFormat="1" ht="75" customHeight="1">
      <c r="A1" s="1">
        <f>'[1]Week SetUp'!$A$6</f>
        <v>0</v>
      </c>
      <c r="B1" s="136"/>
      <c r="I1" s="137"/>
      <c r="J1" s="138"/>
      <c r="K1" s="138"/>
      <c r="L1" s="139"/>
      <c r="M1" s="137"/>
      <c r="N1" s="137"/>
      <c r="O1" s="137"/>
      <c r="Q1" s="137"/>
    </row>
    <row r="2" spans="1:20" s="10" customFormat="1" ht="15">
      <c r="A2" s="7"/>
      <c r="B2" s="7"/>
      <c r="C2" s="7"/>
      <c r="D2" s="7"/>
      <c r="E2" s="7"/>
      <c r="F2" s="332" t="s">
        <v>78</v>
      </c>
      <c r="G2" s="332"/>
      <c r="H2" s="332"/>
      <c r="I2" s="332"/>
      <c r="J2" s="332"/>
      <c r="K2" s="332"/>
      <c r="L2" s="332"/>
      <c r="M2" s="134"/>
      <c r="O2" s="134"/>
      <c r="Q2" s="134"/>
    </row>
    <row r="3" spans="1:20" s="15" customFormat="1" ht="10.5" customHeight="1">
      <c r="A3" s="142" t="s">
        <v>2</v>
      </c>
      <c r="B3" s="142"/>
      <c r="C3" s="142"/>
      <c r="D3" s="142"/>
      <c r="E3" s="142"/>
      <c r="F3" s="142" t="s">
        <v>58</v>
      </c>
      <c r="G3" s="142"/>
      <c r="H3" s="142"/>
      <c r="I3" s="143"/>
      <c r="J3" s="13"/>
      <c r="K3" s="12"/>
      <c r="L3" s="206"/>
      <c r="M3" s="143"/>
      <c r="N3" s="142"/>
      <c r="O3" s="143"/>
      <c r="P3" s="142"/>
      <c r="Q3" s="144" t="s">
        <v>3</v>
      </c>
    </row>
    <row r="4" spans="1:20" s="23" customFormat="1" ht="11.25" customHeight="1" thickBot="1">
      <c r="A4" s="16" t="str">
        <f>'[1]Week SetUp'!$A$10</f>
        <v>16th - 21st December 2017</v>
      </c>
      <c r="B4" s="16"/>
      <c r="C4" s="16"/>
      <c r="D4" s="145"/>
      <c r="E4" s="145"/>
      <c r="F4" s="17" t="str">
        <f>'[1]Week SetUp'!$C$10</f>
        <v>Jean Merry</v>
      </c>
      <c r="G4" s="146"/>
      <c r="H4" s="145"/>
      <c r="I4" s="147"/>
      <c r="J4" s="20">
        <f>'[1]Week SetUp'!$D$10</f>
        <v>0</v>
      </c>
      <c r="K4" s="19"/>
      <c r="L4" s="207">
        <f>'[1]Week SetUp'!$A$12</f>
        <v>0</v>
      </c>
      <c r="M4" s="147"/>
      <c r="N4" s="145"/>
      <c r="O4" s="147"/>
      <c r="P4" s="145"/>
      <c r="Q4" s="22" t="str">
        <f>'[1]Week SetUp'!$E$10</f>
        <v>Lamech Kevin Clarke</v>
      </c>
    </row>
    <row r="5" spans="1:20" s="15" customFormat="1" ht="9">
      <c r="A5" s="148"/>
      <c r="B5" s="149" t="s">
        <v>4</v>
      </c>
      <c r="C5" s="149" t="e">
        <f>IF(OR(#REF!="Week 3",#REF!="Masters"),"CP","Rank")</f>
        <v>#REF!</v>
      </c>
      <c r="D5" s="149" t="s">
        <v>6</v>
      </c>
      <c r="E5" s="150" t="s">
        <v>7</v>
      </c>
      <c r="F5" s="150" t="s">
        <v>8</v>
      </c>
      <c r="G5" s="150"/>
      <c r="H5" s="150"/>
      <c r="I5" s="150"/>
      <c r="J5" s="149" t="s">
        <v>9</v>
      </c>
      <c r="K5" s="151"/>
      <c r="L5" s="149" t="s">
        <v>11</v>
      </c>
      <c r="M5" s="151"/>
      <c r="N5" s="149" t="s">
        <v>12</v>
      </c>
      <c r="O5" s="151"/>
      <c r="P5" s="149" t="s">
        <v>65</v>
      </c>
      <c r="Q5" s="152"/>
    </row>
    <row r="6" spans="1:20" s="15" customFormat="1" ht="3.75" customHeight="1" thickBot="1">
      <c r="A6" s="153"/>
      <c r="B6" s="31"/>
      <c r="C6" s="31"/>
      <c r="D6" s="31"/>
      <c r="E6" s="154"/>
      <c r="F6" s="154"/>
      <c r="G6" s="155"/>
      <c r="H6" s="154"/>
      <c r="I6" s="156"/>
      <c r="J6" s="31"/>
      <c r="K6" s="156"/>
      <c r="L6" s="31"/>
      <c r="M6" s="156"/>
      <c r="N6" s="31"/>
      <c r="O6" s="156"/>
      <c r="P6" s="31"/>
      <c r="Q6" s="157"/>
    </row>
    <row r="7" spans="1:20" s="47" customFormat="1" ht="10.5" customHeight="1">
      <c r="A7" s="158">
        <v>1</v>
      </c>
      <c r="B7" s="37">
        <f>IF($D7="","",VLOOKUP($D7,'[1]Boys Do Main Draw Prep'!$A$7:$V$23,20))</f>
        <v>0</v>
      </c>
      <c r="C7" s="37">
        <f>IF($D7="","",VLOOKUP($D7,'[1]Boys Do Main Draw Prep'!$A$7:$V$23,21))</f>
        <v>0</v>
      </c>
      <c r="D7" s="38">
        <v>1</v>
      </c>
      <c r="E7" s="39" t="str">
        <f>UPPER(IF($D7="","",VLOOKUP($D7,'[1]Boys Do Main Draw Prep'!$A$7:$V$23,2)))</f>
        <v>SIEWRATTAN</v>
      </c>
      <c r="F7" s="39" t="str">
        <f>IF($D7="","",VLOOKUP($D7,'[1]Boys Do Main Draw Prep'!$A$7:$V$23,3))</f>
        <v>Kayden</v>
      </c>
      <c r="G7" s="159"/>
      <c r="H7" s="39">
        <f>IF($D7="","",VLOOKUP($D7,'[1]Boys Do Main Draw Prep'!$A$7:$V$23,4))</f>
        <v>0</v>
      </c>
      <c r="I7" s="160"/>
      <c r="J7" s="161"/>
      <c r="K7" s="162"/>
      <c r="L7" s="161"/>
      <c r="M7" s="162"/>
      <c r="N7" s="161"/>
      <c r="O7" s="162"/>
      <c r="P7" s="161"/>
      <c r="Q7" s="43"/>
      <c r="R7" s="46"/>
      <c r="T7" s="48" t="str">
        <f>'[1]SetUp Officials'!P21</f>
        <v>Umpire</v>
      </c>
    </row>
    <row r="8" spans="1:20" s="47" customFormat="1" ht="9.6" customHeight="1">
      <c r="A8" s="163"/>
      <c r="B8" s="50"/>
      <c r="C8" s="50"/>
      <c r="D8" s="50"/>
      <c r="E8" s="39" t="str">
        <f>UPPER(IF($D7="","",VLOOKUP($D7,'[1]Boys Do Main Draw Prep'!$A$7:$V$23,7)))</f>
        <v>WORTMAN</v>
      </c>
      <c r="F8" s="39" t="str">
        <f>IF($D7="","",VLOOKUP($D7,'[1]Boys Do Main Draw Prep'!$A$7:$V$23,8))</f>
        <v>Ross</v>
      </c>
      <c r="G8" s="159"/>
      <c r="H8" s="39">
        <f>IF($D7="","",VLOOKUP($D7,'[1]Boys Do Main Draw Prep'!$A$7:$V$23,9))</f>
        <v>0</v>
      </c>
      <c r="I8" s="164"/>
      <c r="J8" s="165" t="str">
        <f>IF(I8="a",E7,IF(I8="b",E9,""))</f>
        <v/>
      </c>
      <c r="K8" s="162"/>
      <c r="L8" s="161"/>
      <c r="M8" s="162"/>
      <c r="N8" s="161"/>
      <c r="O8" s="162"/>
      <c r="P8" s="161"/>
      <c r="Q8" s="43"/>
      <c r="R8" s="46"/>
      <c r="T8" s="55" t="str">
        <f>'[1]SetUp Officials'!P22</f>
        <v/>
      </c>
    </row>
    <row r="9" spans="1:20" s="47" customFormat="1" ht="9.6" customHeight="1">
      <c r="A9" s="163"/>
      <c r="B9" s="50"/>
      <c r="C9" s="50"/>
      <c r="D9" s="50"/>
      <c r="E9" s="161"/>
      <c r="F9" s="161"/>
      <c r="G9" s="155"/>
      <c r="H9" s="161"/>
      <c r="I9" s="166"/>
      <c r="J9" s="79" t="str">
        <f>UPPER(IF(OR(I10="a",I10="as"),E7,IF(OR(I10="b",I10="bs"),E11,)))</f>
        <v>SIEWRATTAN</v>
      </c>
      <c r="K9" s="167"/>
      <c r="L9" s="161"/>
      <c r="M9" s="162"/>
      <c r="N9" s="161"/>
      <c r="O9" s="162"/>
      <c r="P9" s="161"/>
      <c r="Q9" s="43"/>
      <c r="R9" s="46"/>
      <c r="T9" s="55" t="str">
        <f>'[1]SetUp Officials'!P23</f>
        <v/>
      </c>
    </row>
    <row r="10" spans="1:20" s="47" customFormat="1" ht="9.6" customHeight="1">
      <c r="A10" s="163"/>
      <c r="B10" s="50"/>
      <c r="C10" s="50"/>
      <c r="D10" s="50"/>
      <c r="E10" s="161"/>
      <c r="F10" s="161"/>
      <c r="G10" s="155"/>
      <c r="H10" s="52" t="s">
        <v>13</v>
      </c>
      <c r="I10" s="60" t="s">
        <v>17</v>
      </c>
      <c r="J10" s="168" t="str">
        <f>UPPER(IF(OR(I10="a",I10="as"),E8,IF(OR(I10="b",I10="bs"),E12,)))</f>
        <v>WORTMAN</v>
      </c>
      <c r="K10" s="169"/>
      <c r="L10" s="161"/>
      <c r="M10" s="162"/>
      <c r="N10" s="161"/>
      <c r="O10" s="162"/>
      <c r="P10" s="161"/>
      <c r="Q10" s="43"/>
      <c r="R10" s="46"/>
      <c r="T10" s="55" t="str">
        <f>'[1]SetUp Officials'!P24</f>
        <v/>
      </c>
    </row>
    <row r="11" spans="1:20" s="47" customFormat="1" ht="9.6" customHeight="1">
      <c r="A11" s="163">
        <v>2</v>
      </c>
      <c r="B11" s="37">
        <f>IF($D11="","",VLOOKUP($D11,'[1]Boys Do Main Draw Prep'!$A$7:$V$23,20))</f>
        <v>0</v>
      </c>
      <c r="C11" s="37">
        <f>IF($D11="","",VLOOKUP($D11,'[1]Boys Do Main Draw Prep'!$A$7:$V$23,21))</f>
        <v>0</v>
      </c>
      <c r="D11" s="38">
        <v>8</v>
      </c>
      <c r="E11" s="37" t="str">
        <f>UPPER(IF($D11="","",VLOOKUP($D11,'[1]Boys Do Main Draw Prep'!$A$7:$V$23,2)))</f>
        <v>GUEDEZ</v>
      </c>
      <c r="F11" s="37" t="str">
        <f>IF($D11="","",VLOOKUP($D11,'[1]Boys Do Main Draw Prep'!$A$7:$V$23,3))</f>
        <v>Matthew</v>
      </c>
      <c r="G11" s="170"/>
      <c r="H11" s="37">
        <f>IF($D11="","",VLOOKUP($D11,'[1]Boys Do Main Draw Prep'!$A$7:$V$23,4))</f>
        <v>0</v>
      </c>
      <c r="I11" s="171"/>
      <c r="J11" s="161" t="s">
        <v>203</v>
      </c>
      <c r="K11" s="172"/>
      <c r="L11" s="173"/>
      <c r="M11" s="167"/>
      <c r="N11" s="161"/>
      <c r="O11" s="162"/>
      <c r="P11" s="161"/>
      <c r="Q11" s="43"/>
      <c r="R11" s="46"/>
      <c r="T11" s="55" t="str">
        <f>'[1]SetUp Officials'!P25</f>
        <v/>
      </c>
    </row>
    <row r="12" spans="1:20" s="47" customFormat="1" ht="9.6" customHeight="1">
      <c r="A12" s="163"/>
      <c r="B12" s="50"/>
      <c r="C12" s="50"/>
      <c r="D12" s="50"/>
      <c r="E12" s="37" t="str">
        <f>UPPER(IF($D11="","",VLOOKUP($D11,'[1]Boys Do Main Draw Prep'!$A$7:$V$23,7)))</f>
        <v>SMITH</v>
      </c>
      <c r="F12" s="37" t="str">
        <f>IF($D11="","",VLOOKUP($D11,'[1]Boys Do Main Draw Prep'!$A$7:$V$23,8))</f>
        <v>Yeshowah</v>
      </c>
      <c r="G12" s="170"/>
      <c r="H12" s="37">
        <f>IF($D11="","",VLOOKUP($D11,'[1]Boys Do Main Draw Prep'!$A$7:$V$23,9))</f>
        <v>0</v>
      </c>
      <c r="I12" s="164"/>
      <c r="J12" s="161"/>
      <c r="K12" s="172"/>
      <c r="L12" s="174"/>
      <c r="M12" s="175"/>
      <c r="N12" s="161"/>
      <c r="O12" s="162"/>
      <c r="P12" s="161"/>
      <c r="Q12" s="43"/>
      <c r="R12" s="46"/>
      <c r="T12" s="55" t="str">
        <f>'[1]SetUp Officials'!P26</f>
        <v/>
      </c>
    </row>
    <row r="13" spans="1:20" s="47" customFormat="1" ht="9.6" customHeight="1">
      <c r="A13" s="163"/>
      <c r="B13" s="50"/>
      <c r="C13" s="50"/>
      <c r="D13" s="58"/>
      <c r="E13" s="161"/>
      <c r="F13" s="161"/>
      <c r="G13" s="155"/>
      <c r="H13" s="161"/>
      <c r="I13" s="176"/>
      <c r="J13" s="161"/>
      <c r="K13" s="166"/>
      <c r="L13" s="79" t="str">
        <f>UPPER(IF(OR(K14="a",K14="as"),J9,IF(OR(K14="b",K14="bs"),J17,)))</f>
        <v>SIEWRATTAN</v>
      </c>
      <c r="M13" s="162"/>
      <c r="N13" s="161"/>
      <c r="O13" s="162"/>
      <c r="P13" s="161"/>
      <c r="Q13" s="43"/>
      <c r="R13" s="46"/>
      <c r="T13" s="55" t="str">
        <f>'[1]SetUp Officials'!P27</f>
        <v/>
      </c>
    </row>
    <row r="14" spans="1:20" s="47" customFormat="1" ht="9.6" customHeight="1">
      <c r="A14" s="163"/>
      <c r="B14" s="50"/>
      <c r="C14" s="50"/>
      <c r="D14" s="58"/>
      <c r="E14" s="161"/>
      <c r="F14" s="161"/>
      <c r="G14" s="155"/>
      <c r="H14" s="161"/>
      <c r="I14" s="176"/>
      <c r="J14" s="52" t="s">
        <v>13</v>
      </c>
      <c r="K14" s="60" t="s">
        <v>17</v>
      </c>
      <c r="L14" s="168" t="str">
        <f>UPPER(IF(OR(K14="a",K14="as"),J10,IF(OR(K14="b",K14="bs"),J18,)))</f>
        <v>WORTMAN</v>
      </c>
      <c r="M14" s="169"/>
      <c r="N14" s="161"/>
      <c r="O14" s="162"/>
      <c r="P14" s="161"/>
      <c r="Q14" s="43"/>
      <c r="R14" s="46"/>
      <c r="T14" s="55" t="str">
        <f>'[1]SetUp Officials'!P28</f>
        <v/>
      </c>
    </row>
    <row r="15" spans="1:20" s="47" customFormat="1" ht="9.6" customHeight="1">
      <c r="A15" s="163">
        <v>3</v>
      </c>
      <c r="B15" s="37">
        <f>IF($D15="","",VLOOKUP($D15,'[1]Boys Do Main Draw Prep'!$A$7:$V$23,20))</f>
        <v>0</v>
      </c>
      <c r="C15" s="37">
        <f>IF($D15="","",VLOOKUP($D15,'[1]Boys Do Main Draw Prep'!$A$7:$V$23,21))</f>
        <v>0</v>
      </c>
      <c r="D15" s="38">
        <v>7</v>
      </c>
      <c r="E15" s="37" t="str">
        <f>UPPER(IF($D15="","",VLOOKUP($D15,'[1]Boys Do Main Draw Prep'!$A$7:$V$23,2)))</f>
        <v>MACKENZIE</v>
      </c>
      <c r="F15" s="37" t="str">
        <f>IF($D15="","",VLOOKUP($D15,'[1]Boys Do Main Draw Prep'!$A$7:$V$23,3))</f>
        <v>Adam</v>
      </c>
      <c r="G15" s="170"/>
      <c r="H15" s="37">
        <f>IF($D15="","",VLOOKUP($D15,'[1]Boys Do Main Draw Prep'!$A$7:$V$23,4))</f>
        <v>0</v>
      </c>
      <c r="I15" s="160"/>
      <c r="J15" s="161"/>
      <c r="K15" s="172"/>
      <c r="L15" s="173">
        <v>64</v>
      </c>
      <c r="M15" s="172"/>
      <c r="N15" s="173"/>
      <c r="O15" s="162"/>
      <c r="P15" s="161"/>
      <c r="Q15" s="43"/>
      <c r="R15" s="46"/>
      <c r="T15" s="55" t="str">
        <f>'[1]SetUp Officials'!P29</f>
        <v/>
      </c>
    </row>
    <row r="16" spans="1:20" s="47" customFormat="1" ht="9.6" customHeight="1" thickBot="1">
      <c r="A16" s="163"/>
      <c r="B16" s="50"/>
      <c r="C16" s="50"/>
      <c r="D16" s="50"/>
      <c r="E16" s="37" t="str">
        <f>UPPER(IF($D15="","",VLOOKUP($D15,'[1]Boys Do Main Draw Prep'!$A$7:$V$23,7)))</f>
        <v>SOLOMON</v>
      </c>
      <c r="F16" s="37" t="str">
        <f>IF($D15="","",VLOOKUP($D15,'[1]Boys Do Main Draw Prep'!$A$7:$V$23,8))</f>
        <v>Yohance</v>
      </c>
      <c r="G16" s="170"/>
      <c r="H16" s="37">
        <f>IF($D15="","",VLOOKUP($D15,'[1]Boys Do Main Draw Prep'!$A$7:$V$23,9))</f>
        <v>0</v>
      </c>
      <c r="I16" s="164"/>
      <c r="J16" s="165" t="str">
        <f>IF(I16="a",E15,IF(I16="b",E17,""))</f>
        <v/>
      </c>
      <c r="K16" s="172"/>
      <c r="L16" s="161"/>
      <c r="M16" s="172"/>
      <c r="N16" s="161"/>
      <c r="O16" s="162"/>
      <c r="P16" s="161"/>
      <c r="Q16" s="43"/>
      <c r="R16" s="46"/>
      <c r="T16" s="70" t="str">
        <f>'[1]SetUp Officials'!P30</f>
        <v>None</v>
      </c>
    </row>
    <row r="17" spans="1:18" s="47" customFormat="1" ht="9.6" customHeight="1">
      <c r="A17" s="163"/>
      <c r="B17" s="50"/>
      <c r="C17" s="50"/>
      <c r="D17" s="58"/>
      <c r="E17" s="161"/>
      <c r="F17" s="161"/>
      <c r="G17" s="155"/>
      <c r="H17" s="161"/>
      <c r="I17" s="166"/>
      <c r="J17" s="79" t="str">
        <f>UPPER(IF(OR(I18="a",I18="as"),E15,IF(OR(I18="b",I18="bs"),E19,)))</f>
        <v>HARRICHARAN</v>
      </c>
      <c r="K17" s="180"/>
      <c r="L17" s="161"/>
      <c r="M17" s="172"/>
      <c r="N17" s="161"/>
      <c r="O17" s="162"/>
      <c r="P17" s="161"/>
      <c r="Q17" s="43"/>
      <c r="R17" s="46"/>
    </row>
    <row r="18" spans="1:18" s="47" customFormat="1" ht="9.6" customHeight="1">
      <c r="A18" s="163"/>
      <c r="B18" s="50"/>
      <c r="C18" s="50"/>
      <c r="D18" s="58"/>
      <c r="E18" s="161"/>
      <c r="F18" s="161"/>
      <c r="G18" s="155"/>
      <c r="H18" s="52" t="s">
        <v>13</v>
      </c>
      <c r="I18" s="60" t="s">
        <v>27</v>
      </c>
      <c r="J18" s="168" t="str">
        <f>UPPER(IF(OR(I18="a",I18="as"),E16,IF(OR(I18="b",I18="bs"),E20,)))</f>
        <v>JOHN</v>
      </c>
      <c r="K18" s="164"/>
      <c r="L18" s="161"/>
      <c r="M18" s="172"/>
      <c r="N18" s="161"/>
      <c r="O18" s="162"/>
      <c r="P18" s="161"/>
      <c r="Q18" s="43"/>
      <c r="R18" s="46"/>
    </row>
    <row r="19" spans="1:18" s="47" customFormat="1" ht="9.6" customHeight="1">
      <c r="A19" s="163">
        <v>4</v>
      </c>
      <c r="B19" s="37">
        <f>IF($D19="","",VLOOKUP($D19,'[1]Boys Do Main Draw Prep'!$A$7:$V$23,20))</f>
        <v>0</v>
      </c>
      <c r="C19" s="37">
        <f>IF($D19="","",VLOOKUP($D19,'[1]Boys Do Main Draw Prep'!$A$7:$V$23,21))</f>
        <v>0</v>
      </c>
      <c r="D19" s="38">
        <v>6</v>
      </c>
      <c r="E19" s="37" t="str">
        <f>UPPER(IF($D19="","",VLOOKUP($D19,'[1]Boys Do Main Draw Prep'!$A$7:$V$23,2)))</f>
        <v>HARRICHARAN</v>
      </c>
      <c r="F19" s="37" t="str">
        <f>IF($D19="","",VLOOKUP($D19,'[1]Boys Do Main Draw Prep'!$A$7:$V$23,3))</f>
        <v>Brian</v>
      </c>
      <c r="G19" s="170"/>
      <c r="H19" s="37">
        <f>IF($D19="","",VLOOKUP($D19,'[1]Boys Do Main Draw Prep'!$A$7:$V$23,4))</f>
        <v>0</v>
      </c>
      <c r="I19" s="171"/>
      <c r="J19" s="161" t="s">
        <v>204</v>
      </c>
      <c r="K19" s="162"/>
      <c r="L19" s="173"/>
      <c r="M19" s="180"/>
      <c r="N19" s="161"/>
      <c r="O19" s="162"/>
      <c r="P19" s="161"/>
      <c r="Q19" s="43"/>
      <c r="R19" s="46"/>
    </row>
    <row r="20" spans="1:18" s="47" customFormat="1" ht="9.6" customHeight="1">
      <c r="A20" s="163"/>
      <c r="B20" s="50"/>
      <c r="C20" s="50"/>
      <c r="D20" s="50"/>
      <c r="E20" s="37" t="str">
        <f>UPPER(IF($D19="","",VLOOKUP($D19,'[1]Boys Do Main Draw Prep'!$A$7:$V$23,7)))</f>
        <v>JOHN</v>
      </c>
      <c r="F20" s="37" t="str">
        <f>IF($D19="","",VLOOKUP($D19,'[1]Boys Do Main Draw Prep'!$A$7:$V$23,8))</f>
        <v>Jarryd</v>
      </c>
      <c r="G20" s="170"/>
      <c r="H20" s="37">
        <f>IF($D19="","",VLOOKUP($D19,'[1]Boys Do Main Draw Prep'!$A$7:$V$23,9))</f>
        <v>0</v>
      </c>
      <c r="I20" s="164"/>
      <c r="J20" s="161"/>
      <c r="K20" s="162"/>
      <c r="L20" s="174"/>
      <c r="M20" s="208"/>
      <c r="N20" s="161"/>
      <c r="O20" s="162"/>
      <c r="P20" s="161"/>
      <c r="Q20" s="43"/>
      <c r="R20" s="46"/>
    </row>
    <row r="21" spans="1:18" s="47" customFormat="1" ht="9.6" customHeight="1">
      <c r="A21" s="163"/>
      <c r="B21" s="50"/>
      <c r="C21" s="50"/>
      <c r="D21" s="50"/>
      <c r="E21" s="161"/>
      <c r="F21" s="161"/>
      <c r="G21" s="155"/>
      <c r="H21" s="161"/>
      <c r="I21" s="176"/>
      <c r="J21" s="161"/>
      <c r="K21" s="162"/>
      <c r="L21" s="161"/>
      <c r="M21" s="166"/>
      <c r="N21" s="79" t="str">
        <f>UPPER(IF(OR(M22="a",M22="as"),L13,IF(OR(M22="b",M22="bs"),L29,)))</f>
        <v>SIEWRATTAN</v>
      </c>
      <c r="O21" s="162"/>
      <c r="P21" s="161"/>
      <c r="Q21" s="43"/>
      <c r="R21" s="46"/>
    </row>
    <row r="22" spans="1:18" s="47" customFormat="1" ht="9.6" customHeight="1">
      <c r="A22" s="163"/>
      <c r="B22" s="50"/>
      <c r="C22" s="50"/>
      <c r="D22" s="50"/>
      <c r="E22" s="161"/>
      <c r="F22" s="161"/>
      <c r="G22" s="155"/>
      <c r="H22" s="161"/>
      <c r="I22" s="176"/>
      <c r="J22" s="161"/>
      <c r="K22" s="162"/>
      <c r="L22" s="52" t="s">
        <v>13</v>
      </c>
      <c r="M22" s="60" t="s">
        <v>17</v>
      </c>
      <c r="N22" s="168" t="str">
        <f>UPPER(IF(OR(M22="a",M22="as"),L14,IF(OR(M22="b",M22="bs"),L30,)))</f>
        <v>WORTMAN</v>
      </c>
      <c r="O22" s="169"/>
      <c r="P22" s="161"/>
      <c r="Q22" s="43"/>
      <c r="R22" s="46"/>
    </row>
    <row r="23" spans="1:18" s="47" customFormat="1" ht="9.6" customHeight="1">
      <c r="A23" s="158">
        <v>5</v>
      </c>
      <c r="B23" s="37">
        <f>IF($D23="","",VLOOKUP($D23,'[1]Boys Do Main Draw Prep'!$A$7:$V$23,20))</f>
        <v>0</v>
      </c>
      <c r="C23" s="37">
        <f>IF($D23="","",VLOOKUP($D23,'[1]Boys Do Main Draw Prep'!$A$7:$V$23,21))</f>
        <v>0</v>
      </c>
      <c r="D23" s="38">
        <v>3</v>
      </c>
      <c r="E23" s="39" t="str">
        <f>UPPER(IF($D23="","",VLOOKUP($D23,'[1]Boys Do Main Draw Prep'!$A$7:$V$23,2)))</f>
        <v>ELDER</v>
      </c>
      <c r="F23" s="39" t="str">
        <f>IF($D23="","",VLOOKUP($D23,'[1]Boys Do Main Draw Prep'!$A$7:$V$23,3))</f>
        <v>Aasir</v>
      </c>
      <c r="G23" s="159"/>
      <c r="H23" s="39">
        <f>IF($D23="","",VLOOKUP($D23,'[1]Boys Do Main Draw Prep'!$A$7:$V$23,4))</f>
        <v>0</v>
      </c>
      <c r="I23" s="160"/>
      <c r="J23" s="161"/>
      <c r="K23" s="162"/>
      <c r="L23" s="161"/>
      <c r="M23" s="172"/>
      <c r="N23" s="161" t="s">
        <v>205</v>
      </c>
      <c r="O23" s="178"/>
      <c r="P23" s="177"/>
      <c r="Q23" s="43"/>
      <c r="R23" s="46"/>
    </row>
    <row r="24" spans="1:18" s="47" customFormat="1" ht="9.6" customHeight="1">
      <c r="A24" s="163"/>
      <c r="B24" s="50"/>
      <c r="C24" s="50"/>
      <c r="D24" s="50"/>
      <c r="E24" s="39" t="str">
        <f>UPPER(IF($D23="","",VLOOKUP($D23,'[1]Boys Do Main Draw Prep'!$A$7:$V$23,7)))</f>
        <v>RAHAMAN</v>
      </c>
      <c r="F24" s="39" t="str">
        <f>IF($D23="","",VLOOKUP($D23,'[1]Boys Do Main Draw Prep'!$A$7:$V$23,8))</f>
        <v>Daniel</v>
      </c>
      <c r="G24" s="159"/>
      <c r="H24" s="39">
        <f>IF($D23="","",VLOOKUP($D23,'[1]Boys Do Main Draw Prep'!$A$7:$V$23,9))</f>
        <v>0</v>
      </c>
      <c r="I24" s="164"/>
      <c r="J24" s="165" t="str">
        <f>IF(I24="a",E23,IF(I24="b",E25,""))</f>
        <v/>
      </c>
      <c r="K24" s="162"/>
      <c r="L24" s="161"/>
      <c r="M24" s="172"/>
      <c r="N24" s="161"/>
      <c r="O24" s="178"/>
      <c r="P24" s="177"/>
      <c r="Q24" s="43"/>
      <c r="R24" s="46"/>
    </row>
    <row r="25" spans="1:18" s="47" customFormat="1" ht="9.6" customHeight="1">
      <c r="A25" s="163"/>
      <c r="B25" s="50"/>
      <c r="C25" s="50"/>
      <c r="D25" s="50"/>
      <c r="E25" s="161"/>
      <c r="F25" s="161"/>
      <c r="G25" s="155"/>
      <c r="H25" s="161"/>
      <c r="I25" s="166"/>
      <c r="J25" s="79" t="str">
        <f>UPPER(IF(OR(I26="a",I26="as"),E23,IF(OR(I26="b",I26="bs"),E27,)))</f>
        <v>CHAPMAN</v>
      </c>
      <c r="K25" s="167"/>
      <c r="L25" s="161"/>
      <c r="M25" s="172"/>
      <c r="N25" s="161"/>
      <c r="O25" s="178"/>
      <c r="P25" s="177"/>
      <c r="Q25" s="43"/>
      <c r="R25" s="46"/>
    </row>
    <row r="26" spans="1:18" s="47" customFormat="1" ht="9.6" customHeight="1">
      <c r="A26" s="163"/>
      <c r="B26" s="50"/>
      <c r="C26" s="50"/>
      <c r="D26" s="50"/>
      <c r="E26" s="161"/>
      <c r="F26" s="161"/>
      <c r="G26" s="155"/>
      <c r="H26" s="52" t="s">
        <v>13</v>
      </c>
      <c r="I26" s="60" t="s">
        <v>27</v>
      </c>
      <c r="J26" s="168" t="str">
        <f>UPPER(IF(OR(I26="a",I26="as"),E24,IF(OR(I26="b",I26="bs"),E28,)))</f>
        <v>PERMELL</v>
      </c>
      <c r="K26" s="169"/>
      <c r="L26" s="161"/>
      <c r="M26" s="172"/>
      <c r="N26" s="161"/>
      <c r="O26" s="178"/>
      <c r="P26" s="177"/>
      <c r="Q26" s="43"/>
      <c r="R26" s="46"/>
    </row>
    <row r="27" spans="1:18" s="47" customFormat="1" ht="9.6" customHeight="1">
      <c r="A27" s="163">
        <v>6</v>
      </c>
      <c r="B27" s="37">
        <f>IF($D27="","",VLOOKUP($D27,'[1]Boys Do Main Draw Prep'!$A$7:$V$23,20))</f>
        <v>0</v>
      </c>
      <c r="C27" s="37">
        <f>IF($D27="","",VLOOKUP($D27,'[1]Boys Do Main Draw Prep'!$A$7:$V$23,21))</f>
        <v>0</v>
      </c>
      <c r="D27" s="38">
        <v>4</v>
      </c>
      <c r="E27" s="37" t="str">
        <f>UPPER(IF($D27="","",VLOOKUP($D27,'[1]Boys Do Main Draw Prep'!$A$7:$V$23,2)))</f>
        <v>CHAPMAN</v>
      </c>
      <c r="F27" s="37" t="str">
        <f>IF($D27="","",VLOOKUP($D27,'[1]Boys Do Main Draw Prep'!$A$7:$V$23,3))</f>
        <v>Jordell</v>
      </c>
      <c r="G27" s="170"/>
      <c r="H27" s="37">
        <f>IF($D27="","",VLOOKUP($D27,'[1]Boys Do Main Draw Prep'!$A$7:$V$23,4))</f>
        <v>0</v>
      </c>
      <c r="I27" s="171"/>
      <c r="J27" s="173">
        <v>60</v>
      </c>
      <c r="K27" s="172"/>
      <c r="L27" s="173"/>
      <c r="M27" s="180"/>
      <c r="N27" s="161"/>
      <c r="O27" s="178"/>
      <c r="P27" s="177"/>
      <c r="Q27" s="43"/>
      <c r="R27" s="46"/>
    </row>
    <row r="28" spans="1:18" s="47" customFormat="1" ht="9.6" customHeight="1">
      <c r="A28" s="163"/>
      <c r="B28" s="50"/>
      <c r="C28" s="50"/>
      <c r="D28" s="50"/>
      <c r="E28" s="37" t="str">
        <f>UPPER(IF($D27="","",VLOOKUP($D27,'[1]Boys Do Main Draw Prep'!$A$7:$V$23,7)))</f>
        <v>PERMELL</v>
      </c>
      <c r="F28" s="37" t="str">
        <f>IF($D27="","",VLOOKUP($D27,'[1]Boys Do Main Draw Prep'!$A$7:$V$23,8))</f>
        <v>Messiah</v>
      </c>
      <c r="G28" s="170"/>
      <c r="H28" s="37">
        <f>IF($D27="","",VLOOKUP($D27,'[1]Boys Do Main Draw Prep'!$A$7:$V$23,9))</f>
        <v>0</v>
      </c>
      <c r="I28" s="164"/>
      <c r="J28" s="161"/>
      <c r="K28" s="172"/>
      <c r="L28" s="174"/>
      <c r="M28" s="208"/>
      <c r="N28" s="161"/>
      <c r="O28" s="178"/>
      <c r="P28" s="177"/>
      <c r="Q28" s="43"/>
      <c r="R28" s="46"/>
    </row>
    <row r="29" spans="1:18" s="47" customFormat="1" ht="9.6" customHeight="1">
      <c r="A29" s="163"/>
      <c r="B29" s="50"/>
      <c r="C29" s="50"/>
      <c r="D29" s="58"/>
      <c r="E29" s="161"/>
      <c r="F29" s="161"/>
      <c r="G29" s="155"/>
      <c r="H29" s="161"/>
      <c r="I29" s="176"/>
      <c r="J29" s="161"/>
      <c r="K29" s="166"/>
      <c r="L29" s="79" t="str">
        <f>UPPER(IF(OR(K30="a",K30="as"),J25,IF(OR(K30="b",K30="bs"),J33,)))</f>
        <v>CHAPMAN</v>
      </c>
      <c r="M29" s="172"/>
      <c r="N29" s="161"/>
      <c r="O29" s="178"/>
      <c r="P29" s="177"/>
      <c r="Q29" s="43"/>
      <c r="R29" s="46"/>
    </row>
    <row r="30" spans="1:18" s="47" customFormat="1" ht="9.6" customHeight="1">
      <c r="A30" s="163"/>
      <c r="B30" s="50"/>
      <c r="C30" s="50"/>
      <c r="D30" s="58"/>
      <c r="E30" s="161"/>
      <c r="F30" s="161"/>
      <c r="G30" s="155"/>
      <c r="H30" s="161"/>
      <c r="I30" s="176"/>
      <c r="J30" s="52" t="s">
        <v>13</v>
      </c>
      <c r="K30" s="60" t="s">
        <v>17</v>
      </c>
      <c r="L30" s="168" t="str">
        <f>UPPER(IF(OR(K30="a",K30="as"),J26,IF(OR(K30="b",K30="bs"),J34,)))</f>
        <v>PERMELL</v>
      </c>
      <c r="M30" s="164"/>
      <c r="N30" s="161"/>
      <c r="O30" s="178"/>
      <c r="P30" s="177"/>
      <c r="Q30" s="43"/>
      <c r="R30" s="46"/>
    </row>
    <row r="31" spans="1:18" s="47" customFormat="1" ht="9.6" customHeight="1">
      <c r="A31" s="163">
        <v>7</v>
      </c>
      <c r="B31" s="37">
        <f>IF($D31="","",VLOOKUP($D31,'[1]Boys Do Main Draw Prep'!$A$7:$V$23,20))</f>
        <v>0</v>
      </c>
      <c r="C31" s="37">
        <f>IF($D31="","",VLOOKUP($D31,'[1]Boys Do Main Draw Prep'!$A$7:$V$23,21))</f>
        <v>0</v>
      </c>
      <c r="D31" s="38">
        <v>5</v>
      </c>
      <c r="E31" s="37" t="str">
        <f>UPPER(IF($D31="","",VLOOKUP($D31,'[1]Boys Do Main Draw Prep'!$A$7:$V$23,2)))</f>
        <v>SMALL</v>
      </c>
      <c r="F31" s="37" t="str">
        <f>IF($D31="","",VLOOKUP($D31,'[1]Boys Do Main Draw Prep'!$A$7:$V$23,3))</f>
        <v>Lucas</v>
      </c>
      <c r="G31" s="170"/>
      <c r="H31" s="37">
        <f>IF($D31="","",VLOOKUP($D31,'[1]Boys Do Main Draw Prep'!$A$7:$V$23,4))</f>
        <v>0</v>
      </c>
      <c r="I31" s="160"/>
      <c r="J31" s="161"/>
      <c r="K31" s="172"/>
      <c r="L31" s="173">
        <v>61</v>
      </c>
      <c r="M31" s="162"/>
      <c r="N31" s="173"/>
      <c r="O31" s="178"/>
      <c r="P31" s="177"/>
      <c r="Q31" s="43"/>
      <c r="R31" s="46"/>
    </row>
    <row r="32" spans="1:18" s="47" customFormat="1" ht="9.6" customHeight="1">
      <c r="A32" s="163"/>
      <c r="B32" s="50"/>
      <c r="C32" s="50"/>
      <c r="D32" s="50"/>
      <c r="E32" s="37" t="str">
        <f>UPPER(IF($D31="","",VLOOKUP($D31,'[1]Boys Do Main Draw Prep'!$A$7:$V$23,7)))</f>
        <v>WILSON</v>
      </c>
      <c r="F32" s="37" t="str">
        <f>IF($D31="","",VLOOKUP($D31,'[1]Boys Do Main Draw Prep'!$A$7:$V$23,8))</f>
        <v>Varel</v>
      </c>
      <c r="G32" s="170"/>
      <c r="H32" s="37">
        <f>IF($D31="","",VLOOKUP($D31,'[1]Boys Do Main Draw Prep'!$A$7:$V$23,9))</f>
        <v>0</v>
      </c>
      <c r="I32" s="164"/>
      <c r="J32" s="165" t="str">
        <f>IF(I32="a",E31,IF(I32="b",E33,""))</f>
        <v/>
      </c>
      <c r="K32" s="172"/>
      <c r="L32" s="161"/>
      <c r="M32" s="162"/>
      <c r="N32" s="161"/>
      <c r="O32" s="178"/>
      <c r="P32" s="177"/>
      <c r="Q32" s="43"/>
      <c r="R32" s="46"/>
    </row>
    <row r="33" spans="1:18" s="47" customFormat="1" ht="9.6" customHeight="1">
      <c r="A33" s="163"/>
      <c r="B33" s="50"/>
      <c r="C33" s="50"/>
      <c r="D33" s="58"/>
      <c r="E33" s="161"/>
      <c r="F33" s="161"/>
      <c r="G33" s="155"/>
      <c r="H33" s="161"/>
      <c r="I33" s="166"/>
      <c r="J33" s="79" t="str">
        <f>UPPER(IF(OR(I34="a",I34="as"),E31,IF(OR(I34="b",I34="bs"),E35,)))</f>
        <v>SMALL</v>
      </c>
      <c r="K33" s="180"/>
      <c r="L33" s="161"/>
      <c r="M33" s="162"/>
      <c r="N33" s="161"/>
      <c r="O33" s="178"/>
      <c r="P33" s="177"/>
      <c r="Q33" s="43"/>
      <c r="R33" s="46"/>
    </row>
    <row r="34" spans="1:18" s="47" customFormat="1" ht="9.6" customHeight="1">
      <c r="A34" s="163"/>
      <c r="B34" s="50"/>
      <c r="C34" s="50"/>
      <c r="D34" s="58"/>
      <c r="E34" s="161"/>
      <c r="F34" s="161"/>
      <c r="G34" s="155"/>
      <c r="H34" s="52" t="s">
        <v>13</v>
      </c>
      <c r="I34" s="60" t="s">
        <v>17</v>
      </c>
      <c r="J34" s="168" t="str">
        <f>UPPER(IF(OR(I34="a",I34="as"),E32,IF(OR(I34="b",I34="bs"),E36,)))</f>
        <v>WILSON</v>
      </c>
      <c r="K34" s="164"/>
      <c r="L34" s="161"/>
      <c r="M34" s="162"/>
      <c r="N34" s="161"/>
      <c r="O34" s="178"/>
      <c r="P34" s="177"/>
      <c r="Q34" s="43"/>
      <c r="R34" s="46"/>
    </row>
    <row r="35" spans="1:18" s="47" customFormat="1" ht="9.6" customHeight="1">
      <c r="A35" s="163">
        <v>8</v>
      </c>
      <c r="B35" s="37">
        <f>IF($D35="","",VLOOKUP($D35,'[1]Boys Do Main Draw Prep'!$A$7:$V$23,20))</f>
        <v>0</v>
      </c>
      <c r="C35" s="37">
        <f>IF($D35="","",VLOOKUP($D35,'[1]Boys Do Main Draw Prep'!$A$7:$V$23,21))</f>
        <v>0</v>
      </c>
      <c r="D35" s="38">
        <v>2</v>
      </c>
      <c r="E35" s="37" t="str">
        <f>UPPER(IF($D35="","",VLOOKUP($D35,'[1]Boys Do Main Draw Prep'!$A$7:$V$23,2)))</f>
        <v>BOOCOCK</v>
      </c>
      <c r="F35" s="37" t="str">
        <f>IF($D35="","",VLOOKUP($D35,'[1]Boys Do Main Draw Prep'!$A$7:$V$23,3))</f>
        <v>Dylan</v>
      </c>
      <c r="G35" s="170"/>
      <c r="H35" s="37">
        <f>IF($D35="","",VLOOKUP($D35,'[1]Boys Do Main Draw Prep'!$A$7:$V$23,4))</f>
        <v>0</v>
      </c>
      <c r="I35" s="171"/>
      <c r="J35" s="173">
        <v>63</v>
      </c>
      <c r="K35" s="162"/>
      <c r="L35" s="173"/>
      <c r="M35" s="167"/>
      <c r="N35" s="161"/>
      <c r="O35" s="178"/>
      <c r="P35" s="177"/>
      <c r="Q35" s="43"/>
      <c r="R35" s="46"/>
    </row>
    <row r="36" spans="1:18" s="47" customFormat="1" ht="9.6" customHeight="1">
      <c r="A36" s="163"/>
      <c r="B36" s="50"/>
      <c r="C36" s="50"/>
      <c r="D36" s="50"/>
      <c r="E36" s="37" t="str">
        <f>UPPER(IF($D35="","",VLOOKUP($D35,'[1]Boys Do Main Draw Prep'!$A$7:$V$23,7)))</f>
        <v>HAMEL-SMITH</v>
      </c>
      <c r="F36" s="37" t="str">
        <f>IF($D35="","",VLOOKUP($D35,'[1]Boys Do Main Draw Prep'!$A$7:$V$23,8))</f>
        <v>Logan</v>
      </c>
      <c r="G36" s="170"/>
      <c r="H36" s="37">
        <f>IF($D35="","",VLOOKUP($D35,'[1]Boys Do Main Draw Prep'!$A$7:$V$23,9))</f>
        <v>0</v>
      </c>
      <c r="I36" s="164"/>
      <c r="J36" s="161"/>
      <c r="K36" s="162"/>
      <c r="L36" s="174"/>
      <c r="M36" s="175"/>
      <c r="N36" s="161"/>
      <c r="O36" s="178"/>
      <c r="P36" s="177"/>
      <c r="Q36" s="43"/>
      <c r="R36" s="46"/>
    </row>
    <row r="37" spans="1:18" s="47" customFormat="1" ht="9.6" customHeight="1">
      <c r="A37" s="163"/>
      <c r="B37" s="50"/>
      <c r="C37" s="50"/>
      <c r="D37" s="58"/>
      <c r="E37" s="161"/>
      <c r="F37" s="161"/>
      <c r="G37" s="155"/>
      <c r="H37" s="161"/>
      <c r="I37" s="176"/>
      <c r="J37" s="161"/>
      <c r="K37" s="162"/>
      <c r="L37" s="161"/>
      <c r="M37" s="162"/>
      <c r="N37" s="162"/>
      <c r="O37" s="183"/>
      <c r="P37" s="184"/>
      <c r="Q37" s="209"/>
      <c r="R37" s="46"/>
    </row>
    <row r="38" spans="1:18" s="47" customFormat="1" ht="66" customHeight="1">
      <c r="A38" s="185"/>
      <c r="B38" s="186"/>
      <c r="C38" s="186"/>
      <c r="D38" s="187"/>
      <c r="E38" s="188"/>
      <c r="F38" s="188"/>
      <c r="G38" s="33"/>
      <c r="H38" s="188"/>
      <c r="I38" s="189"/>
      <c r="J38" s="44"/>
      <c r="K38" s="45"/>
      <c r="L38" s="44"/>
      <c r="M38" s="45"/>
      <c r="N38" s="44"/>
      <c r="O38" s="45"/>
      <c r="P38" s="44"/>
      <c r="Q38" s="45"/>
      <c r="R38" s="46"/>
    </row>
    <row r="39" spans="1:18" s="87" customFormat="1" ht="6" customHeight="1">
      <c r="A39" s="185"/>
      <c r="B39" s="186"/>
      <c r="C39" s="186"/>
      <c r="D39" s="187"/>
      <c r="E39" s="188"/>
      <c r="F39" s="188"/>
      <c r="G39" s="190"/>
      <c r="H39" s="188"/>
      <c r="I39" s="189"/>
      <c r="J39" s="44"/>
      <c r="K39" s="45"/>
      <c r="L39" s="84"/>
      <c r="M39" s="85"/>
      <c r="N39" s="84"/>
      <c r="O39" s="85"/>
      <c r="P39" s="84"/>
      <c r="Q39" s="85"/>
      <c r="R39" s="86"/>
    </row>
    <row r="40" spans="1:18" s="100" customFormat="1" ht="10.5" customHeight="1">
      <c r="A40" s="88" t="s">
        <v>34</v>
      </c>
      <c r="B40" s="89"/>
      <c r="C40" s="90"/>
      <c r="D40" s="91" t="s">
        <v>35</v>
      </c>
      <c r="E40" s="92" t="s">
        <v>66</v>
      </c>
      <c r="F40" s="92"/>
      <c r="G40" s="92"/>
      <c r="H40" s="191"/>
      <c r="I40" s="92" t="s">
        <v>35</v>
      </c>
      <c r="J40" s="92" t="s">
        <v>67</v>
      </c>
      <c r="K40" s="95"/>
      <c r="L40" s="92" t="s">
        <v>38</v>
      </c>
      <c r="M40" s="96"/>
      <c r="N40" s="97" t="s">
        <v>39</v>
      </c>
      <c r="O40" s="97"/>
      <c r="P40" s="98"/>
      <c r="Q40" s="99"/>
    </row>
    <row r="41" spans="1:18" s="100" customFormat="1" ht="9" customHeight="1">
      <c r="A41" s="101" t="s">
        <v>40</v>
      </c>
      <c r="B41" s="102"/>
      <c r="C41" s="103"/>
      <c r="D41" s="104">
        <v>1</v>
      </c>
      <c r="E41" s="105" t="str">
        <f>IF(D41&gt;$Q$48,,UPPER(VLOOKUP(D41,'[1]Boys Do Main Draw Prep'!$A$7:$R$23,2)))</f>
        <v>SIEWRATTAN</v>
      </c>
      <c r="F41" s="192"/>
      <c r="G41" s="192"/>
      <c r="H41" s="193"/>
      <c r="I41" s="194" t="s">
        <v>41</v>
      </c>
      <c r="J41" s="102"/>
      <c r="K41" s="109"/>
      <c r="L41" s="102"/>
      <c r="M41" s="110"/>
      <c r="N41" s="111" t="s">
        <v>68</v>
      </c>
      <c r="O41" s="112"/>
      <c r="P41" s="112"/>
      <c r="Q41" s="113"/>
    </row>
    <row r="42" spans="1:18" s="100" customFormat="1" ht="9" customHeight="1">
      <c r="A42" s="101" t="s">
        <v>43</v>
      </c>
      <c r="B42" s="102"/>
      <c r="C42" s="103"/>
      <c r="D42" s="104"/>
      <c r="E42" s="105" t="str">
        <f>IF(D41&gt;$Q$48,,UPPER(VLOOKUP(D41,'[1]Boys Do Main Draw Prep'!$A$7:$R$23,7)))</f>
        <v>WORTMAN</v>
      </c>
      <c r="F42" s="192"/>
      <c r="G42" s="192"/>
      <c r="H42" s="193"/>
      <c r="I42" s="194"/>
      <c r="J42" s="102"/>
      <c r="K42" s="109"/>
      <c r="L42" s="102"/>
      <c r="M42" s="110"/>
      <c r="N42" s="116"/>
      <c r="O42" s="115"/>
      <c r="P42" s="116"/>
      <c r="Q42" s="117"/>
    </row>
    <row r="43" spans="1:18" s="100" customFormat="1" ht="9" customHeight="1">
      <c r="A43" s="118" t="s">
        <v>45</v>
      </c>
      <c r="B43" s="116"/>
      <c r="C43" s="119"/>
      <c r="D43" s="104">
        <v>2</v>
      </c>
      <c r="E43" s="105" t="str">
        <f>IF(D43&gt;$Q$48,,UPPER(VLOOKUP(D43,'[1]Boys Do Main Draw Prep'!$A$7:$R$23,2)))</f>
        <v>BOOCOCK</v>
      </c>
      <c r="F43" s="192"/>
      <c r="G43" s="192"/>
      <c r="H43" s="193"/>
      <c r="I43" s="194" t="s">
        <v>44</v>
      </c>
      <c r="J43" s="102"/>
      <c r="K43" s="109"/>
      <c r="L43" s="102"/>
      <c r="M43" s="110"/>
      <c r="N43" s="111" t="s">
        <v>47</v>
      </c>
      <c r="O43" s="112"/>
      <c r="P43" s="112"/>
      <c r="Q43" s="113"/>
    </row>
    <row r="44" spans="1:18" s="100" customFormat="1" ht="9" customHeight="1">
      <c r="A44" s="120"/>
      <c r="B44" s="24"/>
      <c r="C44" s="121"/>
      <c r="D44" s="104"/>
      <c r="E44" s="105" t="str">
        <f>IF(D43&gt;$Q$48,,UPPER(VLOOKUP(D43,'[1]Boys Do Main Draw Prep'!$A$7:$R$23,7)))</f>
        <v>HAMEL-SMITH</v>
      </c>
      <c r="F44" s="192"/>
      <c r="G44" s="192"/>
      <c r="H44" s="193"/>
      <c r="I44" s="194"/>
      <c r="J44" s="102"/>
      <c r="K44" s="109"/>
      <c r="L44" s="102"/>
      <c r="M44" s="110"/>
      <c r="N44" s="102"/>
      <c r="O44" s="109"/>
      <c r="P44" s="102"/>
      <c r="Q44" s="110"/>
    </row>
    <row r="45" spans="1:18" s="100" customFormat="1" ht="9" customHeight="1">
      <c r="A45" s="122" t="s">
        <v>49</v>
      </c>
      <c r="B45" s="123"/>
      <c r="C45" s="124"/>
      <c r="D45" s="104">
        <v>3</v>
      </c>
      <c r="E45" s="105">
        <f>IF(D45&gt;$Q$48,,UPPER(VLOOKUP(D45,'[1]Boys Do Main Draw Prep'!$A$7:$R$23,2)))</f>
        <v>0</v>
      </c>
      <c r="F45" s="192"/>
      <c r="G45" s="192"/>
      <c r="H45" s="193"/>
      <c r="I45" s="194" t="s">
        <v>46</v>
      </c>
      <c r="J45" s="102"/>
      <c r="K45" s="109"/>
      <c r="L45" s="102"/>
      <c r="M45" s="110"/>
      <c r="N45" s="116"/>
      <c r="O45" s="115"/>
      <c r="P45" s="116"/>
      <c r="Q45" s="117"/>
    </row>
    <row r="46" spans="1:18" s="100" customFormat="1" ht="9" customHeight="1">
      <c r="A46" s="101" t="s">
        <v>40</v>
      </c>
      <c r="B46" s="102"/>
      <c r="C46" s="103"/>
      <c r="D46" s="104"/>
      <c r="E46" s="105">
        <f>IF(D45&gt;$Q$48,,UPPER(VLOOKUP(D45,'[1]Boys Do Main Draw Prep'!$A$7:$R$23,7)))</f>
        <v>0</v>
      </c>
      <c r="F46" s="192"/>
      <c r="G46" s="192"/>
      <c r="H46" s="193"/>
      <c r="I46" s="194"/>
      <c r="J46" s="102"/>
      <c r="K46" s="109"/>
      <c r="L46" s="102"/>
      <c r="M46" s="110"/>
      <c r="N46" s="111" t="s">
        <v>52</v>
      </c>
      <c r="O46" s="112"/>
      <c r="P46" s="112"/>
      <c r="Q46" s="113"/>
    </row>
    <row r="47" spans="1:18" s="100" customFormat="1" ht="9" customHeight="1">
      <c r="A47" s="101" t="s">
        <v>53</v>
      </c>
      <c r="B47" s="102"/>
      <c r="C47" s="125"/>
      <c r="D47" s="104">
        <v>4</v>
      </c>
      <c r="E47" s="105">
        <f>IF(D47&gt;$Q$48,,UPPER(VLOOKUP(D47,'[1]Boys Do Main Draw Prep'!$A$7:$R$23,2)))</f>
        <v>0</v>
      </c>
      <c r="F47" s="192"/>
      <c r="G47" s="192"/>
      <c r="H47" s="193"/>
      <c r="I47" s="194" t="s">
        <v>48</v>
      </c>
      <c r="J47" s="102"/>
      <c r="K47" s="109"/>
      <c r="L47" s="102"/>
      <c r="M47" s="110"/>
      <c r="N47" s="102"/>
      <c r="O47" s="109"/>
      <c r="P47" s="102"/>
      <c r="Q47" s="110"/>
    </row>
    <row r="48" spans="1:18" s="100" customFormat="1" ht="9" customHeight="1">
      <c r="A48" s="118" t="s">
        <v>55</v>
      </c>
      <c r="B48" s="116"/>
      <c r="C48" s="126"/>
      <c r="D48" s="127"/>
      <c r="E48" s="128">
        <f>IF(D47&gt;$Q$48,,UPPER(VLOOKUP(D47,'[1]Boys Do Main Draw Prep'!$A$7:$R$23,7)))</f>
        <v>0</v>
      </c>
      <c r="F48" s="195"/>
      <c r="G48" s="195"/>
      <c r="H48" s="196"/>
      <c r="I48" s="197"/>
      <c r="J48" s="116"/>
      <c r="K48" s="115"/>
      <c r="L48" s="116"/>
      <c r="M48" s="117"/>
      <c r="N48" s="116" t="str">
        <f>Q4</f>
        <v>Lamech Kevin Clarke</v>
      </c>
      <c r="O48" s="115"/>
      <c r="P48" s="116"/>
      <c r="Q48" s="198">
        <f>MIN(4,'[1]Boys Do Main Draw Prep'!$V$5)</f>
        <v>2</v>
      </c>
    </row>
    <row r="49" ht="15.75" customHeight="1"/>
    <row r="50" ht="9" customHeight="1"/>
  </sheetData>
  <mergeCells count="1">
    <mergeCell ref="F2:L2"/>
  </mergeCells>
  <conditionalFormatting sqref="B7 B11 B15 B19 B23 B27 B31 B35">
    <cfRule type="cellIs" dxfId="76" priority="1" stopIfTrue="1" operator="equal">
      <formula>"DA"</formula>
    </cfRule>
  </conditionalFormatting>
  <conditionalFormatting sqref="H10 H34 H26 H18 J30 L22 J14">
    <cfRule type="expression" dxfId="75" priority="2" stopIfTrue="1">
      <formula>AND($N$1="CU",H10="Umpire")</formula>
    </cfRule>
    <cfRule type="expression" dxfId="74" priority="3" stopIfTrue="1">
      <formula>AND($N$1="CU",H10&lt;&gt;"Umpire",I10&lt;&gt;"")</formula>
    </cfRule>
    <cfRule type="expression" dxfId="73" priority="4" stopIfTrue="1">
      <formula>AND($N$1="CU",H10&lt;&gt;"Umpire")</formula>
    </cfRule>
  </conditionalFormatting>
  <conditionalFormatting sqref="L13 L29 N21 P37 J9 J17 J25 J33">
    <cfRule type="expression" dxfId="72" priority="5" stopIfTrue="1">
      <formula>#REF!="as"</formula>
    </cfRule>
    <cfRule type="expression" dxfId="71" priority="6" stopIfTrue="1">
      <formula>#REF!="bs"</formula>
    </cfRule>
  </conditionalFormatting>
  <conditionalFormatting sqref="L14 L30 N22 J10 J18 J26 J34">
    <cfRule type="expression" dxfId="70" priority="7" stopIfTrue="1">
      <formula>#REF!="as"</formula>
    </cfRule>
    <cfRule type="expression" dxfId="69" priority="8" stopIfTrue="1">
      <formula>#REF!="bs"</formula>
    </cfRule>
  </conditionalFormatting>
  <conditionalFormatting sqref="I10 I18 I26 I34 K30 K14 M22">
    <cfRule type="expression" dxfId="68" priority="9" stopIfTrue="1">
      <formula>$N$1="CU"</formula>
    </cfRule>
  </conditionalFormatting>
  <conditionalFormatting sqref="E7 E11 E15 E19 E23 E27 E31 E35">
    <cfRule type="cellIs" dxfId="67" priority="10" stopIfTrue="1" operator="equal">
      <formula>"Bye"</formula>
    </cfRule>
  </conditionalFormatting>
  <conditionalFormatting sqref="D7 D11 D15 D19 D31 D35">
    <cfRule type="cellIs" dxfId="66" priority="11" stopIfTrue="1" operator="lessThan">
      <formula>5</formula>
    </cfRule>
  </conditionalFormatting>
  <dataValidations count="1">
    <dataValidation type="list" allowBlank="1" showInputMessage="1" sqref="H10 H18 H26 H34 J30 L22 J14">
      <formula1>$T$7:$T$16</formula1>
    </dataValidation>
  </dataValidations>
  <printOptions horizontalCentered="1"/>
  <pageMargins left="0.35" right="0.35" top="0.39" bottom="0.39" header="0" footer="0"/>
  <pageSetup scale="99" orientation="landscape" horizontalDpi="300" verticalDpi="300"/>
  <drawing r:id="rId1"/>
  <legacyDrawing r:id="rId2"/>
</worksheet>
</file>

<file path=xl/worksheets/sheet16.xml><?xml version="1.0" encoding="utf-8"?>
<worksheet xmlns="http://schemas.openxmlformats.org/spreadsheetml/2006/main" xmlns:r="http://schemas.openxmlformats.org/officeDocument/2006/relationships">
  <sheetPr codeName="Sheet32" enableFormatConditionsCalculation="0">
    <tabColor rgb="FFFFFF00"/>
    <pageSetUpPr fitToPage="1"/>
  </sheetPr>
  <dimension ref="A1:T51"/>
  <sheetViews>
    <sheetView showGridLines="0" showZeros="0" workbookViewId="0">
      <selection activeCell="W33" sqref="W33"/>
    </sheetView>
  </sheetViews>
  <sheetFormatPr defaultColWidth="8.85546875"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3" customWidth="1"/>
    <col min="10" max="10" width="10.7109375" customWidth="1"/>
    <col min="11" max="11" width="1.7109375" style="133" customWidth="1"/>
    <col min="12" max="12" width="10.7109375" customWidth="1"/>
    <col min="13" max="13" width="1.7109375" style="134" customWidth="1"/>
    <col min="14" max="14" width="10.7109375" customWidth="1"/>
    <col min="15" max="15" width="1.7109375" style="133" customWidth="1"/>
    <col min="16" max="16" width="10.7109375" customWidth="1"/>
    <col min="17" max="17" width="1.7109375" style="134" customWidth="1"/>
    <col min="19" max="19" width="8.7109375" customWidth="1"/>
    <col min="20" max="20" width="8.85546875" hidden="1" customWidth="1"/>
    <col min="21" max="21" width="5.7109375" customWidth="1"/>
  </cols>
  <sheetData>
    <row r="1" spans="1:20" s="6" customFormat="1" ht="75" customHeight="1">
      <c r="A1" s="1">
        <f>'[2]Week SetUp'!$A$6</f>
        <v>0</v>
      </c>
      <c r="B1" s="136"/>
      <c r="I1" s="137"/>
      <c r="J1" s="138"/>
      <c r="K1" s="138"/>
      <c r="L1" s="139"/>
      <c r="M1" s="137"/>
      <c r="N1" s="137"/>
      <c r="O1" s="137"/>
      <c r="Q1" s="137"/>
    </row>
    <row r="2" spans="1:20" s="10" customFormat="1" ht="15">
      <c r="A2" s="7"/>
      <c r="B2" s="7"/>
      <c r="C2" s="7"/>
      <c r="D2" s="7"/>
      <c r="E2" s="7"/>
      <c r="F2" s="332" t="s">
        <v>72</v>
      </c>
      <c r="G2" s="332"/>
      <c r="H2" s="332"/>
      <c r="I2" s="332"/>
      <c r="J2" s="332"/>
      <c r="K2" s="332"/>
      <c r="L2" s="332"/>
      <c r="M2" s="134"/>
      <c r="O2" s="134"/>
      <c r="Q2" s="134"/>
    </row>
    <row r="3" spans="1:20" s="15" customFormat="1" ht="10.5" customHeight="1">
      <c r="A3" s="142" t="s">
        <v>2</v>
      </c>
      <c r="B3" s="142"/>
      <c r="C3" s="142"/>
      <c r="D3" s="142"/>
      <c r="E3" s="142"/>
      <c r="F3" s="142" t="s">
        <v>58</v>
      </c>
      <c r="G3" s="142"/>
      <c r="H3" s="142"/>
      <c r="I3" s="143"/>
      <c r="J3" s="13"/>
      <c r="K3" s="12"/>
      <c r="L3" s="206"/>
      <c r="M3" s="143"/>
      <c r="N3" s="142"/>
      <c r="O3" s="143"/>
      <c r="P3" s="142"/>
      <c r="Q3" s="144" t="s">
        <v>3</v>
      </c>
    </row>
    <row r="4" spans="1:20" s="23" customFormat="1" ht="11.25" customHeight="1" thickBot="1">
      <c r="A4" s="16" t="str">
        <f>'[2]Week SetUp'!$A$10</f>
        <v>16th - 21st December 2017</v>
      </c>
      <c r="B4" s="16"/>
      <c r="C4" s="16"/>
      <c r="D4" s="145"/>
      <c r="E4" s="145"/>
      <c r="F4" s="17" t="str">
        <f>'[2]Week SetUp'!$C$10</f>
        <v>Jean Merry</v>
      </c>
      <c r="G4" s="146"/>
      <c r="H4" s="145"/>
      <c r="I4" s="147"/>
      <c r="J4" s="20">
        <f>'[2]Week SetUp'!$D$10</f>
        <v>0</v>
      </c>
      <c r="K4" s="19"/>
      <c r="L4" s="207">
        <f>'[2]Week SetUp'!$A$12</f>
        <v>0</v>
      </c>
      <c r="M4" s="147"/>
      <c r="N4" s="145"/>
      <c r="O4" s="147"/>
      <c r="P4" s="145"/>
      <c r="Q4" s="22" t="str">
        <f>'[2]Week SetUp'!$E$10</f>
        <v>Lamech Kevin Clarke</v>
      </c>
    </row>
    <row r="5" spans="1:20" s="15" customFormat="1" ht="9">
      <c r="A5" s="148"/>
      <c r="B5" s="149" t="s">
        <v>4</v>
      </c>
      <c r="C5" s="149" t="e">
        <f>IF(OR(#REF!="Week 3",#REF!="Masters"),"CP","Rank")</f>
        <v>#REF!</v>
      </c>
      <c r="D5" s="149" t="s">
        <v>6</v>
      </c>
      <c r="E5" s="150" t="s">
        <v>7</v>
      </c>
      <c r="F5" s="150" t="s">
        <v>8</v>
      </c>
      <c r="G5" s="150"/>
      <c r="H5" s="150"/>
      <c r="I5" s="150"/>
      <c r="J5" s="149" t="s">
        <v>9</v>
      </c>
      <c r="K5" s="151"/>
      <c r="L5" s="149" t="s">
        <v>11</v>
      </c>
      <c r="M5" s="151"/>
      <c r="N5" s="149" t="s">
        <v>12</v>
      </c>
      <c r="O5" s="151"/>
      <c r="P5" s="149" t="s">
        <v>65</v>
      </c>
      <c r="Q5" s="152"/>
    </row>
    <row r="6" spans="1:20" s="15" customFormat="1" ht="3.75" customHeight="1" thickBot="1">
      <c r="A6" s="153"/>
      <c r="B6" s="31"/>
      <c r="C6" s="31"/>
      <c r="D6" s="31"/>
      <c r="E6" s="154"/>
      <c r="F6" s="154"/>
      <c r="G6" s="155"/>
      <c r="H6" s="154"/>
      <c r="I6" s="156"/>
      <c r="J6" s="31"/>
      <c r="K6" s="156"/>
      <c r="L6" s="31"/>
      <c r="M6" s="156"/>
      <c r="N6" s="31"/>
      <c r="O6" s="156"/>
      <c r="P6" s="31"/>
      <c r="Q6" s="157"/>
    </row>
    <row r="7" spans="1:20" s="47" customFormat="1" ht="10.5" customHeight="1">
      <c r="A7" s="158">
        <v>1</v>
      </c>
      <c r="B7" s="37">
        <f>IF($D7="","",VLOOKUP($D7,'[2]Boys Do Main Draw Prep'!$A$7:$V$23,20))</f>
        <v>0</v>
      </c>
      <c r="C7" s="37">
        <f>IF($D7="","",VLOOKUP($D7,'[2]Boys Do Main Draw Prep'!$A$7:$V$23,21))</f>
        <v>0</v>
      </c>
      <c r="D7" s="38">
        <v>1</v>
      </c>
      <c r="E7" s="39" t="str">
        <f>UPPER(IF($D7="","",VLOOKUP($D7,'[2]Boys Do Main Draw Prep'!$A$7:$V$23,2)))</f>
        <v>DALLA COSTA</v>
      </c>
      <c r="F7" s="39" t="str">
        <f>IF($D7="","",VLOOKUP($D7,'[2]Boys Do Main Draw Prep'!$A$7:$V$23,3))</f>
        <v>Kale</v>
      </c>
      <c r="G7" s="159"/>
      <c r="H7" s="39">
        <f>IF($D7="","",VLOOKUP($D7,'[2]Boys Do Main Draw Prep'!$A$7:$V$23,4))</f>
        <v>0</v>
      </c>
      <c r="I7" s="160"/>
      <c r="J7" s="161"/>
      <c r="K7" s="162"/>
      <c r="L7" s="161"/>
      <c r="M7" s="162"/>
      <c r="N7" s="161"/>
      <c r="O7" s="162"/>
      <c r="P7" s="161"/>
      <c r="Q7" s="43"/>
      <c r="R7" s="46"/>
      <c r="T7" s="48" t="str">
        <f>'[2]SetUp Officials'!P21</f>
        <v>Umpire</v>
      </c>
    </row>
    <row r="8" spans="1:20" s="47" customFormat="1" ht="9.6" customHeight="1">
      <c r="A8" s="163"/>
      <c r="B8" s="50"/>
      <c r="C8" s="50"/>
      <c r="D8" s="50"/>
      <c r="E8" s="39" t="str">
        <f>UPPER(IF($D7="","",VLOOKUP($D7,'[2]Boys Do Main Draw Prep'!$A$7:$V$23,7)))</f>
        <v>MERRY</v>
      </c>
      <c r="F8" s="39" t="str">
        <f>IF($D7="","",VLOOKUP($D7,'[2]Boys Do Main Draw Prep'!$A$7:$V$23,8))</f>
        <v>Alex</v>
      </c>
      <c r="G8" s="159"/>
      <c r="H8" s="39">
        <f>IF($D7="","",VLOOKUP($D7,'[2]Boys Do Main Draw Prep'!$A$7:$V$23,9))</f>
        <v>0</v>
      </c>
      <c r="I8" s="164"/>
      <c r="J8" s="165" t="str">
        <f>IF(I8="a",E7,IF(I8="b",E9,""))</f>
        <v/>
      </c>
      <c r="K8" s="162"/>
      <c r="L8" s="161"/>
      <c r="M8" s="162"/>
      <c r="N8" s="161"/>
      <c r="O8" s="162"/>
      <c r="P8" s="161"/>
      <c r="Q8" s="43"/>
      <c r="R8" s="46"/>
      <c r="T8" s="55" t="str">
        <f>'[2]SetUp Officials'!P22</f>
        <v/>
      </c>
    </row>
    <row r="9" spans="1:20" s="47" customFormat="1" ht="9.6" customHeight="1">
      <c r="A9" s="163"/>
      <c r="B9" s="50"/>
      <c r="C9" s="50"/>
      <c r="D9" s="50"/>
      <c r="E9" s="161"/>
      <c r="F9" s="161"/>
      <c r="G9" s="155"/>
      <c r="H9" s="161"/>
      <c r="I9" s="166"/>
      <c r="J9" s="79" t="str">
        <f>UPPER(IF(OR(I10="a",I10="as"),E7,IF(OR(I10="b",I10="bs"),E11,)))</f>
        <v>DALLA COSTA</v>
      </c>
      <c r="K9" s="167"/>
      <c r="L9" s="161"/>
      <c r="M9" s="162"/>
      <c r="N9" s="161"/>
      <c r="O9" s="162"/>
      <c r="P9" s="161"/>
      <c r="Q9" s="43"/>
      <c r="R9" s="46"/>
      <c r="T9" s="55" t="str">
        <f>'[2]SetUp Officials'!P23</f>
        <v/>
      </c>
    </row>
    <row r="10" spans="1:20" s="47" customFormat="1" ht="9.6" customHeight="1">
      <c r="A10" s="163"/>
      <c r="B10" s="50"/>
      <c r="C10" s="50"/>
      <c r="D10" s="50"/>
      <c r="E10" s="161"/>
      <c r="F10" s="161"/>
      <c r="G10" s="155"/>
      <c r="H10" s="52" t="s">
        <v>13</v>
      </c>
      <c r="I10" s="60" t="s">
        <v>14</v>
      </c>
      <c r="J10" s="168" t="str">
        <f>UPPER(IF(OR(I10="a",I10="as"),E8,IF(OR(I10="b",I10="bs"),E12,)))</f>
        <v>MERRY</v>
      </c>
      <c r="K10" s="169"/>
      <c r="L10" s="161"/>
      <c r="M10" s="162"/>
      <c r="N10" s="161"/>
      <c r="O10" s="162"/>
      <c r="P10" s="161"/>
      <c r="Q10" s="43"/>
      <c r="R10" s="46"/>
      <c r="T10" s="55" t="str">
        <f>'[2]SetUp Officials'!P24</f>
        <v/>
      </c>
    </row>
    <row r="11" spans="1:20" s="47" customFormat="1" ht="9.6" customHeight="1">
      <c r="A11" s="163">
        <v>2</v>
      </c>
      <c r="B11" s="37">
        <f>IF($D11="","",VLOOKUP($D11,'[2]Boys Do Main Draw Prep'!$A$7:$V$23,20))</f>
        <v>0</v>
      </c>
      <c r="C11" s="37">
        <f>IF($D11="","",VLOOKUP($D11,'[2]Boys Do Main Draw Prep'!$A$7:$V$23,21))</f>
        <v>0</v>
      </c>
      <c r="D11" s="38">
        <v>8</v>
      </c>
      <c r="E11" s="37" t="str">
        <f>UPPER(IF($D11="","",VLOOKUP($D11,'[2]Boys Do Main Draw Prep'!$A$7:$V$23,2)))</f>
        <v>BYE</v>
      </c>
      <c r="F11" s="37">
        <f>IF($D11="","",VLOOKUP($D11,'[2]Boys Do Main Draw Prep'!$A$7:$V$23,3))</f>
        <v>0</v>
      </c>
      <c r="G11" s="170"/>
      <c r="H11" s="37">
        <f>IF($D11="","",VLOOKUP($D11,'[2]Boys Do Main Draw Prep'!$A$7:$V$23,4))</f>
        <v>0</v>
      </c>
      <c r="I11" s="171"/>
      <c r="J11" s="161"/>
      <c r="K11" s="172"/>
      <c r="L11" s="173"/>
      <c r="M11" s="167"/>
      <c r="N11" s="161"/>
      <c r="O11" s="162"/>
      <c r="P11" s="161"/>
      <c r="Q11" s="43"/>
      <c r="R11" s="46"/>
      <c r="T11" s="55" t="str">
        <f>'[2]SetUp Officials'!P25</f>
        <v/>
      </c>
    </row>
    <row r="12" spans="1:20" s="47" customFormat="1" ht="9.6" customHeight="1">
      <c r="A12" s="163"/>
      <c r="B12" s="50"/>
      <c r="C12" s="50"/>
      <c r="D12" s="50"/>
      <c r="E12" s="37" t="str">
        <f>UPPER(IF($D11="","",VLOOKUP($D11,'[2]Boys Do Main Draw Prep'!$A$7:$V$23,7)))</f>
        <v>BYE</v>
      </c>
      <c r="F12" s="37">
        <f>IF($D11="","",VLOOKUP($D11,'[2]Boys Do Main Draw Prep'!$A$7:$V$23,8))</f>
        <v>0</v>
      </c>
      <c r="G12" s="170"/>
      <c r="H12" s="37">
        <f>IF($D11="","",VLOOKUP($D11,'[2]Boys Do Main Draw Prep'!$A$7:$V$23,9))</f>
        <v>0</v>
      </c>
      <c r="I12" s="164"/>
      <c r="J12" s="161"/>
      <c r="K12" s="172"/>
      <c r="L12" s="174"/>
      <c r="M12" s="175"/>
      <c r="N12" s="161"/>
      <c r="O12" s="162"/>
      <c r="P12" s="161"/>
      <c r="Q12" s="43"/>
      <c r="R12" s="46"/>
      <c r="T12" s="55" t="str">
        <f>'[2]SetUp Officials'!P26</f>
        <v/>
      </c>
    </row>
    <row r="13" spans="1:20" s="47" customFormat="1" ht="9.6" customHeight="1">
      <c r="A13" s="163"/>
      <c r="B13" s="50"/>
      <c r="C13" s="50"/>
      <c r="D13" s="58"/>
      <c r="E13" s="161"/>
      <c r="F13" s="161"/>
      <c r="G13" s="155"/>
      <c r="H13" s="161"/>
      <c r="I13" s="176"/>
      <c r="J13" s="161"/>
      <c r="K13" s="166"/>
      <c r="L13" s="79" t="str">
        <f>UPPER(IF(OR(K14="a",K14="as"),J9,IF(OR(K14="b",K14="bs"),J17,)))</f>
        <v>CHIN</v>
      </c>
      <c r="M13" s="162"/>
      <c r="N13" s="161"/>
      <c r="O13" s="162"/>
      <c r="P13" s="161"/>
      <c r="Q13" s="43"/>
      <c r="R13" s="46"/>
      <c r="T13" s="55" t="str">
        <f>'[2]SetUp Officials'!P27</f>
        <v/>
      </c>
    </row>
    <row r="14" spans="1:20" s="47" customFormat="1" ht="9.6" customHeight="1">
      <c r="A14" s="163"/>
      <c r="B14" s="50"/>
      <c r="C14" s="50"/>
      <c r="D14" s="58"/>
      <c r="E14" s="161"/>
      <c r="F14" s="161"/>
      <c r="G14" s="155"/>
      <c r="H14" s="161"/>
      <c r="I14" s="176"/>
      <c r="J14" s="52" t="s">
        <v>13</v>
      </c>
      <c r="K14" s="60" t="s">
        <v>27</v>
      </c>
      <c r="L14" s="168" t="str">
        <f>UPPER(IF(OR(K14="a",K14="as"),J10,IF(OR(K14="b",K14="bs"),J18,)))</f>
        <v>MARTIN</v>
      </c>
      <c r="M14" s="169"/>
      <c r="N14" s="161"/>
      <c r="O14" s="162"/>
      <c r="P14" s="161"/>
      <c r="Q14" s="43"/>
      <c r="R14" s="46"/>
      <c r="T14" s="55" t="str">
        <f>'[2]SetUp Officials'!P28</f>
        <v/>
      </c>
    </row>
    <row r="15" spans="1:20" s="47" customFormat="1" ht="9.6" customHeight="1">
      <c r="A15" s="163">
        <v>3</v>
      </c>
      <c r="B15" s="37">
        <f>IF($D15="","",VLOOKUP($D15,'[2]Boys Do Main Draw Prep'!$A$7:$V$23,20))</f>
        <v>0</v>
      </c>
      <c r="C15" s="37">
        <f>IF($D15="","",VLOOKUP($D15,'[2]Boys Do Main Draw Prep'!$A$7:$V$23,21))</f>
        <v>0</v>
      </c>
      <c r="D15" s="38">
        <v>6</v>
      </c>
      <c r="E15" s="37" t="str">
        <f>UPPER(IF($D15="","",VLOOKUP($D15,'[2]Boys Do Main Draw Prep'!$A$7:$V$23,2)))</f>
        <v>CHIN</v>
      </c>
      <c r="F15" s="37" t="str">
        <f>IF($D15="","",VLOOKUP($D15,'[2]Boys Do Main Draw Prep'!$A$7:$V$23,3))</f>
        <v>Alex</v>
      </c>
      <c r="G15" s="170"/>
      <c r="H15" s="37">
        <f>IF($D15="","",VLOOKUP($D15,'[2]Boys Do Main Draw Prep'!$A$7:$V$23,4))</f>
        <v>0</v>
      </c>
      <c r="I15" s="160"/>
      <c r="J15" s="161"/>
      <c r="K15" s="172"/>
      <c r="L15" s="161" t="s">
        <v>186</v>
      </c>
      <c r="M15" s="172"/>
      <c r="N15" s="173"/>
      <c r="O15" s="162"/>
      <c r="P15" s="161"/>
      <c r="Q15" s="43"/>
      <c r="R15" s="46"/>
      <c r="T15" s="55" t="str">
        <f>'[2]SetUp Officials'!P29</f>
        <v/>
      </c>
    </row>
    <row r="16" spans="1:20" s="47" customFormat="1" ht="9.6" customHeight="1" thickBot="1">
      <c r="A16" s="163"/>
      <c r="B16" s="50"/>
      <c r="C16" s="50"/>
      <c r="D16" s="50"/>
      <c r="E16" s="37" t="str">
        <f>UPPER(IF($D15="","",VLOOKUP($D15,'[2]Boys Do Main Draw Prep'!$A$7:$V$23,7)))</f>
        <v>MARTIN</v>
      </c>
      <c r="F16" s="37" t="str">
        <f>IF($D15="","",VLOOKUP($D15,'[2]Boys Do Main Draw Prep'!$A$7:$V$23,8))</f>
        <v>Nathan</v>
      </c>
      <c r="G16" s="170"/>
      <c r="H16" s="37">
        <f>IF($D15="","",VLOOKUP($D15,'[2]Boys Do Main Draw Prep'!$A$7:$V$23,9))</f>
        <v>0</v>
      </c>
      <c r="I16" s="164"/>
      <c r="J16" s="165" t="str">
        <f>IF(I16="a",E15,IF(I16="b",E17,""))</f>
        <v/>
      </c>
      <c r="K16" s="172"/>
      <c r="L16" s="161"/>
      <c r="M16" s="172"/>
      <c r="N16" s="161"/>
      <c r="O16" s="162"/>
      <c r="P16" s="161"/>
      <c r="Q16" s="43"/>
      <c r="R16" s="46"/>
      <c r="T16" s="70" t="str">
        <f>'[2]SetUp Officials'!P30</f>
        <v>None</v>
      </c>
    </row>
    <row r="17" spans="1:18" s="47" customFormat="1" ht="9.6" customHeight="1">
      <c r="A17" s="163"/>
      <c r="B17" s="50"/>
      <c r="C17" s="50"/>
      <c r="D17" s="58"/>
      <c r="E17" s="161"/>
      <c r="F17" s="161"/>
      <c r="G17" s="155"/>
      <c r="H17" s="161"/>
      <c r="I17" s="166"/>
      <c r="J17" s="79" t="str">
        <f>UPPER(IF(OR(I18="a",I18="as"),E15,IF(OR(I18="b",I18="bs"),E19,)))</f>
        <v>CHIN</v>
      </c>
      <c r="K17" s="180"/>
      <c r="L17" s="161"/>
      <c r="M17" s="172"/>
      <c r="N17" s="161"/>
      <c r="O17" s="162"/>
      <c r="P17" s="161"/>
      <c r="Q17" s="43"/>
      <c r="R17" s="46"/>
    </row>
    <row r="18" spans="1:18" s="47" customFormat="1" ht="9.6" customHeight="1">
      <c r="A18" s="163"/>
      <c r="B18" s="50"/>
      <c r="C18" s="50"/>
      <c r="D18" s="58"/>
      <c r="E18" s="161"/>
      <c r="F18" s="161"/>
      <c r="G18" s="155"/>
      <c r="H18" s="52" t="s">
        <v>13</v>
      </c>
      <c r="I18" s="60" t="s">
        <v>17</v>
      </c>
      <c r="J18" s="168" t="str">
        <f>UPPER(IF(OR(I18="a",I18="as"),E16,IF(OR(I18="b",I18="bs"),E20,)))</f>
        <v>MARTIN</v>
      </c>
      <c r="K18" s="164"/>
      <c r="L18" s="161"/>
      <c r="M18" s="172"/>
      <c r="N18" s="161"/>
      <c r="O18" s="162"/>
      <c r="P18" s="161"/>
      <c r="Q18" s="43"/>
      <c r="R18" s="46"/>
    </row>
    <row r="19" spans="1:18" s="47" customFormat="1" ht="9.6" customHeight="1">
      <c r="A19" s="163">
        <v>4</v>
      </c>
      <c r="B19" s="37">
        <f>IF($D19="","",VLOOKUP($D19,'[2]Boys Do Main Draw Prep'!$A$7:$V$23,20))</f>
        <v>0</v>
      </c>
      <c r="C19" s="37">
        <f>IF($D19="","",VLOOKUP($D19,'[2]Boys Do Main Draw Prep'!$A$7:$V$23,21))</f>
        <v>0</v>
      </c>
      <c r="D19" s="38">
        <v>3</v>
      </c>
      <c r="E19" s="37" t="str">
        <f>UPPER(IF($D19="","",VLOOKUP($D19,'[2]Boys Do Main Draw Prep'!$A$7:$V$23,2)))</f>
        <v>CHAN PAK</v>
      </c>
      <c r="F19" s="37" t="str">
        <f>IF($D19="","",VLOOKUP($D19,'[2]Boys Do Main Draw Prep'!$A$7:$V$23,3))</f>
        <v>Leeum</v>
      </c>
      <c r="G19" s="170"/>
      <c r="H19" s="37">
        <f>IF($D19="","",VLOOKUP($D19,'[2]Boys Do Main Draw Prep'!$A$7:$V$23,4))</f>
        <v>0</v>
      </c>
      <c r="I19" s="171"/>
      <c r="J19" s="161" t="s">
        <v>172</v>
      </c>
      <c r="K19" s="162"/>
      <c r="L19" s="173"/>
      <c r="M19" s="180"/>
      <c r="N19" s="161"/>
      <c r="O19" s="162"/>
      <c r="P19" s="161"/>
      <c r="Q19" s="43"/>
      <c r="R19" s="46"/>
    </row>
    <row r="20" spans="1:18" s="47" customFormat="1" ht="9.6" customHeight="1">
      <c r="A20" s="163"/>
      <c r="B20" s="50"/>
      <c r="C20" s="50"/>
      <c r="D20" s="50"/>
      <c r="E20" s="37" t="str">
        <f>UPPER(IF($D19="","",VLOOKUP($D19,'[2]Boys Do Main Draw Prep'!$A$7:$V$23,7)))</f>
        <v>HADDEN</v>
      </c>
      <c r="F20" s="37" t="str">
        <f>IF($D19="","",VLOOKUP($D19,'[2]Boys Do Main Draw Prep'!$A$7:$V$23,8))</f>
        <v>James</v>
      </c>
      <c r="G20" s="170"/>
      <c r="H20" s="37">
        <f>IF($D19="","",VLOOKUP($D19,'[2]Boys Do Main Draw Prep'!$A$7:$V$23,9))</f>
        <v>0</v>
      </c>
      <c r="I20" s="164"/>
      <c r="J20" s="161"/>
      <c r="K20" s="162"/>
      <c r="L20" s="174"/>
      <c r="M20" s="208"/>
      <c r="N20" s="161"/>
      <c r="O20" s="162"/>
      <c r="P20" s="161"/>
      <c r="Q20" s="43"/>
      <c r="R20" s="46"/>
    </row>
    <row r="21" spans="1:18" s="47" customFormat="1" ht="9.6" customHeight="1">
      <c r="A21" s="163"/>
      <c r="B21" s="50"/>
      <c r="C21" s="50"/>
      <c r="D21" s="50"/>
      <c r="E21" s="161"/>
      <c r="F21" s="161"/>
      <c r="G21" s="155"/>
      <c r="H21" s="161"/>
      <c r="I21" s="176"/>
      <c r="J21" s="161"/>
      <c r="K21" s="162"/>
      <c r="L21" s="161"/>
      <c r="M21" s="166"/>
      <c r="N21" s="79" t="str">
        <f>UPPER(IF(OR(M22="a",M22="as"),L13,IF(OR(M22="b",M22="bs"),L29,)))</f>
        <v>CHIN</v>
      </c>
      <c r="O21" s="162"/>
      <c r="P21" s="161"/>
      <c r="Q21" s="43"/>
      <c r="R21" s="46"/>
    </row>
    <row r="22" spans="1:18" s="47" customFormat="1" ht="9.6" customHeight="1">
      <c r="A22" s="163"/>
      <c r="B22" s="50"/>
      <c r="C22" s="50"/>
      <c r="D22" s="50"/>
      <c r="E22" s="161"/>
      <c r="F22" s="161"/>
      <c r="G22" s="155"/>
      <c r="H22" s="161"/>
      <c r="I22" s="176"/>
      <c r="J22" s="161"/>
      <c r="K22" s="162"/>
      <c r="L22" s="52" t="s">
        <v>13</v>
      </c>
      <c r="M22" s="60" t="s">
        <v>17</v>
      </c>
      <c r="N22" s="168" t="str">
        <f>UPPER(IF(OR(M22="a",M22="as"),L14,IF(OR(M22="b",M22="bs"),L30,)))</f>
        <v>MARTIN</v>
      </c>
      <c r="O22" s="169"/>
      <c r="P22" s="161"/>
      <c r="Q22" s="43"/>
      <c r="R22" s="46"/>
    </row>
    <row r="23" spans="1:18" s="47" customFormat="1" ht="9.6" customHeight="1">
      <c r="A23" s="158">
        <v>5</v>
      </c>
      <c r="B23" s="37">
        <f>IF($D23="","",VLOOKUP($D23,'[2]Boys Do Main Draw Prep'!$A$7:$V$23,20))</f>
        <v>0</v>
      </c>
      <c r="C23" s="37">
        <f>IF($D23="","",VLOOKUP($D23,'[2]Boys Do Main Draw Prep'!$A$7:$V$23,21))</f>
        <v>0</v>
      </c>
      <c r="D23" s="38">
        <v>4</v>
      </c>
      <c r="E23" s="39" t="str">
        <f>UPPER(IF($D23="","",VLOOKUP($D23,'[2]Boys Do Main Draw Prep'!$A$7:$V$23,2)))</f>
        <v>JEARY</v>
      </c>
      <c r="F23" s="39" t="str">
        <f>IF($D23="","",VLOOKUP($D23,'[2]Boys Do Main Draw Prep'!$A$7:$V$23,3))</f>
        <v>Daniel</v>
      </c>
      <c r="G23" s="159"/>
      <c r="H23" s="39">
        <f>IF($D23="","",VLOOKUP($D23,'[2]Boys Do Main Draw Prep'!$A$7:$V$23,4))</f>
        <v>0</v>
      </c>
      <c r="I23" s="160"/>
      <c r="J23" s="161"/>
      <c r="K23" s="162"/>
      <c r="L23" s="161"/>
      <c r="M23" s="172"/>
      <c r="N23" s="161" t="s">
        <v>173</v>
      </c>
      <c r="O23" s="178"/>
      <c r="P23" s="177"/>
      <c r="Q23" s="43"/>
      <c r="R23" s="46"/>
    </row>
    <row r="24" spans="1:18" s="47" customFormat="1" ht="9.6" customHeight="1">
      <c r="A24" s="163"/>
      <c r="B24" s="50"/>
      <c r="C24" s="50"/>
      <c r="D24" s="50"/>
      <c r="E24" s="39" t="str">
        <f>UPPER(IF($D23="","",VLOOKUP($D23,'[2]Boys Do Main Draw Prep'!$A$7:$V$23,7)))</f>
        <v>SYLVESTER</v>
      </c>
      <c r="F24" s="39" t="str">
        <f>IF($D23="","",VLOOKUP($D23,'[2]Boys Do Main Draw Prep'!$A$7:$V$23,8))</f>
        <v>Beckham</v>
      </c>
      <c r="G24" s="159"/>
      <c r="H24" s="39">
        <f>IF($D23="","",VLOOKUP($D23,'[2]Boys Do Main Draw Prep'!$A$7:$V$23,9))</f>
        <v>0</v>
      </c>
      <c r="I24" s="164"/>
      <c r="J24" s="165" t="str">
        <f>IF(I24="a",E23,IF(I24="b",E25,""))</f>
        <v/>
      </c>
      <c r="K24" s="162"/>
      <c r="L24" s="161"/>
      <c r="M24" s="172"/>
      <c r="N24" s="161"/>
      <c r="O24" s="178"/>
      <c r="P24" s="177"/>
      <c r="Q24" s="43"/>
      <c r="R24" s="46"/>
    </row>
    <row r="25" spans="1:18" s="47" customFormat="1" ht="9.6" customHeight="1">
      <c r="A25" s="163"/>
      <c r="B25" s="50"/>
      <c r="C25" s="50"/>
      <c r="D25" s="50"/>
      <c r="E25" s="161"/>
      <c r="F25" s="161"/>
      <c r="G25" s="155"/>
      <c r="H25" s="161"/>
      <c r="I25" s="166"/>
      <c r="J25" s="79" t="str">
        <f>UPPER(IF(OR(I26="a",I26="as"),E23,IF(OR(I26="b",I26="bs"),E27,)))</f>
        <v>DEUOON</v>
      </c>
      <c r="K25" s="167"/>
      <c r="L25" s="161"/>
      <c r="M25" s="172"/>
      <c r="N25" s="161"/>
      <c r="O25" s="178"/>
      <c r="P25" s="177"/>
      <c r="Q25" s="43"/>
      <c r="R25" s="46"/>
    </row>
    <row r="26" spans="1:18" s="47" customFormat="1" ht="9.6" customHeight="1">
      <c r="A26" s="163"/>
      <c r="B26" s="50"/>
      <c r="C26" s="50"/>
      <c r="D26" s="50"/>
      <c r="E26" s="161"/>
      <c r="F26" s="161"/>
      <c r="G26" s="155"/>
      <c r="H26" s="52" t="s">
        <v>13</v>
      </c>
      <c r="I26" s="60" t="s">
        <v>27</v>
      </c>
      <c r="J26" s="168" t="str">
        <f>UPPER(IF(OR(I26="a",I26="as"),E24,IF(OR(I26="b",I26="bs"),E28,)))</f>
        <v>CHAPMAN</v>
      </c>
      <c r="K26" s="169"/>
      <c r="L26" s="161"/>
      <c r="M26" s="172"/>
      <c r="N26" s="161"/>
      <c r="O26" s="178"/>
      <c r="P26" s="177"/>
      <c r="Q26" s="43"/>
      <c r="R26" s="46"/>
    </row>
    <row r="27" spans="1:18" s="47" customFormat="1" ht="9.6" customHeight="1">
      <c r="A27" s="163">
        <v>6</v>
      </c>
      <c r="B27" s="37">
        <f>IF($D27="","",VLOOKUP($D27,'[2]Boys Do Main Draw Prep'!$A$7:$V$23,20))</f>
        <v>0</v>
      </c>
      <c r="C27" s="37">
        <f>IF($D27="","",VLOOKUP($D27,'[2]Boys Do Main Draw Prep'!$A$7:$V$23,21))</f>
        <v>0</v>
      </c>
      <c r="D27" s="38">
        <v>5</v>
      </c>
      <c r="E27" s="37" t="str">
        <f>UPPER(IF($D27="","",VLOOKUP($D27,'[2]Boys Do Main Draw Prep'!$A$7:$V$23,2)))</f>
        <v>DEUOON</v>
      </c>
      <c r="F27" s="37" t="str">
        <f>IF($D27="","",VLOOKUP($D27,'[2]Boys Do Main Draw Prep'!$A$7:$V$23,3))</f>
        <v>Luca</v>
      </c>
      <c r="G27" s="170"/>
      <c r="H27" s="37">
        <f>IF($D27="","",VLOOKUP($D27,'[2]Boys Do Main Draw Prep'!$A$7:$V$23,4))</f>
        <v>0</v>
      </c>
      <c r="I27" s="171"/>
      <c r="J27" s="161" t="s">
        <v>206</v>
      </c>
      <c r="K27" s="172"/>
      <c r="L27" s="173"/>
      <c r="M27" s="180"/>
      <c r="N27" s="161"/>
      <c r="O27" s="178"/>
      <c r="P27" s="177"/>
      <c r="Q27" s="43"/>
      <c r="R27" s="46"/>
    </row>
    <row r="28" spans="1:18" s="47" customFormat="1" ht="9.6" customHeight="1">
      <c r="A28" s="163"/>
      <c r="B28" s="50"/>
      <c r="C28" s="50"/>
      <c r="D28" s="50"/>
      <c r="E28" s="37" t="str">
        <f>UPPER(IF($D27="","",VLOOKUP($D27,'[2]Boys Do Main Draw Prep'!$A$7:$V$23,7)))</f>
        <v>CHAPMAN</v>
      </c>
      <c r="F28" s="37" t="str">
        <f>IF($D27="","",VLOOKUP($D27,'[2]Boys Do Main Draw Prep'!$A$7:$V$23,8))</f>
        <v>Jaylon</v>
      </c>
      <c r="G28" s="170"/>
      <c r="H28" s="37">
        <f>IF($D27="","",VLOOKUP($D27,'[2]Boys Do Main Draw Prep'!$A$7:$V$23,9))</f>
        <v>0</v>
      </c>
      <c r="I28" s="164"/>
      <c r="J28" s="161"/>
      <c r="K28" s="172"/>
      <c r="L28" s="174"/>
      <c r="M28" s="208"/>
      <c r="N28" s="161"/>
      <c r="O28" s="178"/>
      <c r="P28" s="177"/>
      <c r="Q28" s="43"/>
      <c r="R28" s="46"/>
    </row>
    <row r="29" spans="1:18" s="47" customFormat="1" ht="9.6" customHeight="1">
      <c r="A29" s="163"/>
      <c r="B29" s="50"/>
      <c r="C29" s="50"/>
      <c r="D29" s="58"/>
      <c r="E29" s="161"/>
      <c r="F29" s="161"/>
      <c r="G29" s="155"/>
      <c r="H29" s="161"/>
      <c r="I29" s="176"/>
      <c r="J29" s="161"/>
      <c r="K29" s="166"/>
      <c r="L29" s="79" t="str">
        <f>UPPER(IF(OR(K30="a",K30="as"),J25,IF(OR(K30="b",K30="bs"),J33,)))</f>
        <v>DEUOON</v>
      </c>
      <c r="M29" s="172"/>
      <c r="N29" s="161"/>
      <c r="O29" s="178"/>
      <c r="P29" s="177"/>
      <c r="Q29" s="43"/>
      <c r="R29" s="46"/>
    </row>
    <row r="30" spans="1:18" s="47" customFormat="1" ht="9.6" customHeight="1">
      <c r="A30" s="163"/>
      <c r="B30" s="50"/>
      <c r="C30" s="50"/>
      <c r="D30" s="58"/>
      <c r="E30" s="161"/>
      <c r="F30" s="161"/>
      <c r="G30" s="155"/>
      <c r="H30" s="161"/>
      <c r="I30" s="176"/>
      <c r="J30" s="52" t="s">
        <v>13</v>
      </c>
      <c r="K30" s="60" t="s">
        <v>17</v>
      </c>
      <c r="L30" s="168" t="str">
        <f>UPPER(IF(OR(K30="a",K30="as"),J26,IF(OR(K30="b",K30="bs"),J34,)))</f>
        <v>CHAPMAN</v>
      </c>
      <c r="M30" s="164"/>
      <c r="N30" s="161"/>
      <c r="O30" s="178"/>
      <c r="P30" s="177"/>
      <c r="Q30" s="43"/>
      <c r="R30" s="46"/>
    </row>
    <row r="31" spans="1:18" s="47" customFormat="1" ht="9.6" customHeight="1">
      <c r="A31" s="163">
        <v>7</v>
      </c>
      <c r="B31" s="37">
        <f>IF($D31="","",VLOOKUP($D31,'[2]Boys Do Main Draw Prep'!$A$7:$V$23,20))</f>
        <v>0</v>
      </c>
      <c r="C31" s="37">
        <f>IF($D31="","",VLOOKUP($D31,'[2]Boys Do Main Draw Prep'!$A$7:$V$23,21))</f>
        <v>0</v>
      </c>
      <c r="D31" s="38">
        <v>8</v>
      </c>
      <c r="E31" s="37" t="str">
        <f>UPPER(IF($D31="","",VLOOKUP($D31,'[2]Boys Do Main Draw Prep'!$A$7:$V$23,2)))</f>
        <v>BYE</v>
      </c>
      <c r="F31" s="37">
        <f>IF($D31="","",VLOOKUP($D31,'[2]Boys Do Main Draw Prep'!$A$7:$V$23,3))</f>
        <v>0</v>
      </c>
      <c r="G31" s="170"/>
      <c r="H31" s="37">
        <f>IF($D31="","",VLOOKUP($D31,'[2]Boys Do Main Draw Prep'!$A$7:$V$23,4))</f>
        <v>0</v>
      </c>
      <c r="I31" s="160"/>
      <c r="J31" s="161"/>
      <c r="K31" s="172"/>
      <c r="L31" s="161" t="s">
        <v>187</v>
      </c>
      <c r="M31" s="162"/>
      <c r="N31" s="173"/>
      <c r="O31" s="178"/>
      <c r="P31" s="177"/>
      <c r="Q31" s="43"/>
      <c r="R31" s="46"/>
    </row>
    <row r="32" spans="1:18" s="47" customFormat="1" ht="9.6" customHeight="1">
      <c r="A32" s="163"/>
      <c r="B32" s="50"/>
      <c r="C32" s="50"/>
      <c r="D32" s="50"/>
      <c r="E32" s="37" t="str">
        <f>UPPER(IF($D31="","",VLOOKUP($D31,'[2]Boys Do Main Draw Prep'!$A$7:$V$23,7)))</f>
        <v>BYE</v>
      </c>
      <c r="F32" s="37">
        <f>IF($D31="","",VLOOKUP($D31,'[2]Boys Do Main Draw Prep'!$A$7:$V$23,8))</f>
        <v>0</v>
      </c>
      <c r="G32" s="170"/>
      <c r="H32" s="37">
        <f>IF($D31="","",VLOOKUP($D31,'[2]Boys Do Main Draw Prep'!$A$7:$V$23,9))</f>
        <v>0</v>
      </c>
      <c r="I32" s="164"/>
      <c r="J32" s="165" t="str">
        <f>IF(I32="a",E31,IF(I32="b",E33,""))</f>
        <v/>
      </c>
      <c r="K32" s="172"/>
      <c r="L32" s="161"/>
      <c r="M32" s="162"/>
      <c r="N32" s="161"/>
      <c r="O32" s="178"/>
      <c r="P32" s="177"/>
      <c r="Q32" s="43"/>
      <c r="R32" s="46"/>
    </row>
    <row r="33" spans="1:18" s="47" customFormat="1" ht="9.6" customHeight="1">
      <c r="A33" s="163"/>
      <c r="B33" s="50"/>
      <c r="C33" s="50"/>
      <c r="D33" s="58"/>
      <c r="E33" s="161"/>
      <c r="F33" s="161"/>
      <c r="G33" s="155"/>
      <c r="H33" s="161"/>
      <c r="I33" s="166"/>
      <c r="J33" s="79" t="str">
        <f>UPPER(IF(OR(I34="a",I34="as"),E31,IF(OR(I34="b",I34="bs"),E35,)))</f>
        <v>QUASHIE</v>
      </c>
      <c r="K33" s="180"/>
      <c r="L33" s="161"/>
      <c r="M33" s="162"/>
      <c r="N33" s="161"/>
      <c r="O33" s="178"/>
      <c r="P33" s="177"/>
      <c r="Q33" s="43"/>
      <c r="R33" s="46"/>
    </row>
    <row r="34" spans="1:18" s="47" customFormat="1" ht="9.6" customHeight="1">
      <c r="A34" s="163"/>
      <c r="B34" s="50"/>
      <c r="C34" s="50"/>
      <c r="D34" s="58"/>
      <c r="E34" s="161"/>
      <c r="F34" s="161"/>
      <c r="G34" s="155"/>
      <c r="H34" s="52" t="s">
        <v>13</v>
      </c>
      <c r="I34" s="60" t="s">
        <v>29</v>
      </c>
      <c r="J34" s="168" t="str">
        <f>UPPER(IF(OR(I34="a",I34="as"),E32,IF(OR(I34="b",I34="bs"),E36,)))</f>
        <v>PERMELL</v>
      </c>
      <c r="K34" s="164"/>
      <c r="L34" s="161"/>
      <c r="M34" s="162"/>
      <c r="N34" s="161"/>
      <c r="O34" s="178"/>
      <c r="P34" s="177"/>
      <c r="Q34" s="43"/>
      <c r="R34" s="46"/>
    </row>
    <row r="35" spans="1:18" s="47" customFormat="1" ht="9.6" customHeight="1">
      <c r="A35" s="163">
        <v>8</v>
      </c>
      <c r="B35" s="37">
        <f>IF($D35="","",VLOOKUP($D35,'[2]Boys Do Main Draw Prep'!$A$7:$V$23,20))</f>
        <v>0</v>
      </c>
      <c r="C35" s="37">
        <f>IF($D35="","",VLOOKUP($D35,'[2]Boys Do Main Draw Prep'!$A$7:$V$23,21))</f>
        <v>0</v>
      </c>
      <c r="D35" s="38">
        <v>2</v>
      </c>
      <c r="E35" s="37" t="str">
        <f>UPPER(IF($D35="","",VLOOKUP($D35,'[2]Boys Do Main Draw Prep'!$A$7:$V$23,2)))</f>
        <v>QUASHIE</v>
      </c>
      <c r="F35" s="37" t="str">
        <f>IF($D35="","",VLOOKUP($D35,'[2]Boys Do Main Draw Prep'!$A$7:$V$23,3))</f>
        <v>Jace</v>
      </c>
      <c r="G35" s="170"/>
      <c r="H35" s="37">
        <f>IF($D35="","",VLOOKUP($D35,'[2]Boys Do Main Draw Prep'!$A$7:$V$23,4))</f>
        <v>0</v>
      </c>
      <c r="I35" s="171"/>
      <c r="J35" s="161"/>
      <c r="K35" s="162"/>
      <c r="L35" s="173"/>
      <c r="M35" s="167"/>
      <c r="N35" s="161"/>
      <c r="O35" s="178"/>
      <c r="P35" s="177"/>
      <c r="Q35" s="43"/>
      <c r="R35" s="46"/>
    </row>
    <row r="36" spans="1:18" s="47" customFormat="1" ht="9.6" customHeight="1">
      <c r="A36" s="163"/>
      <c r="B36" s="50"/>
      <c r="C36" s="50"/>
      <c r="D36" s="50"/>
      <c r="E36" s="37" t="str">
        <f>UPPER(IF($D35="","",VLOOKUP($D35,'[2]Boys Do Main Draw Prep'!$A$7:$V$23,7)))</f>
        <v>PERMELL</v>
      </c>
      <c r="F36" s="37" t="str">
        <f>IF($D35="","",VLOOKUP($D35,'[2]Boys Do Main Draw Prep'!$A$7:$V$23,8))</f>
        <v>Zechariah</v>
      </c>
      <c r="G36" s="170"/>
      <c r="H36" s="37">
        <f>IF($D35="","",VLOOKUP($D35,'[2]Boys Do Main Draw Prep'!$A$7:$V$23,9))</f>
        <v>0</v>
      </c>
      <c r="I36" s="164"/>
      <c r="J36" s="161"/>
      <c r="K36" s="162"/>
      <c r="L36" s="174"/>
      <c r="M36" s="175"/>
      <c r="N36" s="161"/>
      <c r="O36" s="178"/>
      <c r="P36" s="177"/>
      <c r="Q36" s="43"/>
      <c r="R36" s="46"/>
    </row>
    <row r="37" spans="1:18" s="47" customFormat="1" ht="53.1" customHeight="1">
      <c r="A37" s="163"/>
      <c r="B37" s="50"/>
      <c r="C37" s="50"/>
      <c r="D37" s="58"/>
      <c r="E37" s="161"/>
      <c r="F37" s="161"/>
      <c r="G37" s="155"/>
      <c r="H37" s="161"/>
      <c r="I37" s="176"/>
      <c r="J37" s="161"/>
      <c r="K37" s="162"/>
      <c r="L37" s="161"/>
      <c r="M37" s="162"/>
      <c r="N37" s="162"/>
      <c r="O37" s="183"/>
      <c r="P37" s="184"/>
      <c r="Q37" s="209"/>
      <c r="R37" s="46"/>
    </row>
    <row r="38" spans="1:18" s="47" customFormat="1" ht="72" hidden="1" customHeight="1">
      <c r="A38" s="163"/>
      <c r="B38" s="50"/>
      <c r="C38" s="50"/>
      <c r="D38" s="50"/>
      <c r="E38" s="39" t="e">
        <f>UPPER(IF(#REF!="","",VLOOKUP(#REF!,'[2]Boys Do Main Draw Prep'!$A$7:$V$23,7)))</f>
        <v>#REF!</v>
      </c>
      <c r="F38" s="39" t="e">
        <f>IF(#REF!="","",VLOOKUP(#REF!,'[2]Boys Do Main Draw Prep'!$A$7:$V$23,8))</f>
        <v>#REF!</v>
      </c>
      <c r="G38" s="159"/>
      <c r="H38" s="39" t="e">
        <f>IF(#REF!="","",VLOOKUP(#REF!,'[2]Boys Do Main Draw Prep'!$A$7:$V$23,9))</f>
        <v>#REF!</v>
      </c>
      <c r="I38" s="164"/>
      <c r="J38" s="161"/>
      <c r="K38" s="162"/>
      <c r="L38" s="174"/>
      <c r="M38" s="175"/>
      <c r="N38" s="161"/>
      <c r="O38" s="162"/>
      <c r="P38" s="161"/>
      <c r="Q38" s="43"/>
      <c r="R38" s="46"/>
    </row>
    <row r="39" spans="1:18" s="47" customFormat="1" ht="27.95" customHeight="1">
      <c r="A39" s="185"/>
      <c r="B39" s="186"/>
      <c r="C39" s="186"/>
      <c r="D39" s="187"/>
      <c r="E39" s="188"/>
      <c r="F39" s="188"/>
      <c r="G39" s="33"/>
      <c r="H39" s="188"/>
      <c r="I39" s="189"/>
      <c r="J39" s="44"/>
      <c r="K39" s="45"/>
      <c r="L39" s="44"/>
      <c r="M39" s="45"/>
      <c r="N39" s="44"/>
      <c r="O39" s="45"/>
      <c r="P39" s="44"/>
      <c r="Q39" s="45"/>
      <c r="R39" s="46"/>
    </row>
    <row r="40" spans="1:18" s="87" customFormat="1" ht="6" customHeight="1">
      <c r="A40" s="185"/>
      <c r="B40" s="186"/>
      <c r="C40" s="186"/>
      <c r="D40" s="187"/>
      <c r="E40" s="188"/>
      <c r="F40" s="188"/>
      <c r="G40" s="190"/>
      <c r="H40" s="188"/>
      <c r="I40" s="189"/>
      <c r="J40" s="44"/>
      <c r="K40" s="45"/>
      <c r="L40" s="84"/>
      <c r="M40" s="85"/>
      <c r="N40" s="84"/>
      <c r="O40" s="85"/>
      <c r="P40" s="84"/>
      <c r="Q40" s="85"/>
      <c r="R40" s="86"/>
    </row>
    <row r="41" spans="1:18" s="100" customFormat="1" ht="10.5" customHeight="1">
      <c r="A41" s="88" t="s">
        <v>34</v>
      </c>
      <c r="B41" s="89"/>
      <c r="C41" s="90"/>
      <c r="D41" s="91" t="s">
        <v>35</v>
      </c>
      <c r="E41" s="92" t="s">
        <v>66</v>
      </c>
      <c r="F41" s="92"/>
      <c r="G41" s="92"/>
      <c r="H41" s="191"/>
      <c r="I41" s="92" t="s">
        <v>35</v>
      </c>
      <c r="J41" s="92" t="s">
        <v>67</v>
      </c>
      <c r="K41" s="95"/>
      <c r="L41" s="92" t="s">
        <v>38</v>
      </c>
      <c r="M41" s="96"/>
      <c r="N41" s="97" t="s">
        <v>39</v>
      </c>
      <c r="O41" s="97"/>
      <c r="P41" s="98"/>
      <c r="Q41" s="99"/>
    </row>
    <row r="42" spans="1:18" s="100" customFormat="1" ht="9" customHeight="1">
      <c r="A42" s="101" t="s">
        <v>40</v>
      </c>
      <c r="B42" s="102"/>
      <c r="C42" s="103"/>
      <c r="D42" s="104">
        <v>1</v>
      </c>
      <c r="E42" s="105" t="str">
        <f>IF(D42&gt;$Q$49,,UPPER(VLOOKUP(D42,'[2]Boys Do Main Draw Prep'!$A$7:$R$23,2)))</f>
        <v>DALLA COSTA</v>
      </c>
      <c r="F42" s="192"/>
      <c r="G42" s="192"/>
      <c r="H42" s="193"/>
      <c r="I42" s="194" t="s">
        <v>41</v>
      </c>
      <c r="J42" s="102"/>
      <c r="K42" s="109"/>
      <c r="L42" s="102"/>
      <c r="M42" s="110"/>
      <c r="N42" s="111" t="s">
        <v>68</v>
      </c>
      <c r="O42" s="112"/>
      <c r="P42" s="112"/>
      <c r="Q42" s="113"/>
    </row>
    <row r="43" spans="1:18" s="100" customFormat="1" ht="9" customHeight="1">
      <c r="A43" s="101" t="s">
        <v>43</v>
      </c>
      <c r="B43" s="102"/>
      <c r="C43" s="103"/>
      <c r="D43" s="104"/>
      <c r="E43" s="105" t="str">
        <f>IF(D42&gt;$Q$49,,UPPER(VLOOKUP(D42,'[2]Boys Do Main Draw Prep'!$A$7:$R$23,7)))</f>
        <v>MERRY</v>
      </c>
      <c r="F43" s="192"/>
      <c r="G43" s="192"/>
      <c r="H43" s="193"/>
      <c r="I43" s="194"/>
      <c r="J43" s="102"/>
      <c r="K43" s="109"/>
      <c r="L43" s="102"/>
      <c r="M43" s="110"/>
      <c r="N43" s="116"/>
      <c r="O43" s="115"/>
      <c r="P43" s="116"/>
      <c r="Q43" s="117"/>
    </row>
    <row r="44" spans="1:18" s="100" customFormat="1" ht="9" customHeight="1">
      <c r="A44" s="118" t="s">
        <v>45</v>
      </c>
      <c r="B44" s="116"/>
      <c r="C44" s="119"/>
      <c r="D44" s="104">
        <v>2</v>
      </c>
      <c r="E44" s="105" t="str">
        <f>IF(D44&gt;$Q$49,,UPPER(VLOOKUP(D44,'[2]Boys Do Main Draw Prep'!$A$7:$R$23,2)))</f>
        <v>QUASHIE</v>
      </c>
      <c r="F44" s="192"/>
      <c r="G44" s="192"/>
      <c r="H44" s="193"/>
      <c r="I44" s="194" t="s">
        <v>44</v>
      </c>
      <c r="J44" s="102"/>
      <c r="K44" s="109"/>
      <c r="L44" s="102"/>
      <c r="M44" s="110"/>
      <c r="N44" s="111" t="s">
        <v>47</v>
      </c>
      <c r="O44" s="112"/>
      <c r="P44" s="112"/>
      <c r="Q44" s="113"/>
    </row>
    <row r="45" spans="1:18" s="100" customFormat="1" ht="9" customHeight="1">
      <c r="A45" s="120"/>
      <c r="B45" s="24"/>
      <c r="C45" s="121"/>
      <c r="D45" s="104"/>
      <c r="E45" s="105" t="str">
        <f>IF(D44&gt;$Q$49,,UPPER(VLOOKUP(D44,'[2]Boys Do Main Draw Prep'!$A$7:$R$23,7)))</f>
        <v>PERMELL</v>
      </c>
      <c r="F45" s="192"/>
      <c r="G45" s="192"/>
      <c r="H45" s="193"/>
      <c r="I45" s="194"/>
      <c r="J45" s="102"/>
      <c r="K45" s="109"/>
      <c r="L45" s="102"/>
      <c r="M45" s="110"/>
      <c r="N45" s="102"/>
      <c r="O45" s="109"/>
      <c r="P45" s="102"/>
      <c r="Q45" s="110"/>
    </row>
    <row r="46" spans="1:18" s="100" customFormat="1" ht="9" customHeight="1">
      <c r="A46" s="122" t="s">
        <v>49</v>
      </c>
      <c r="B46" s="123"/>
      <c r="C46" s="124"/>
      <c r="D46" s="104">
        <v>3</v>
      </c>
      <c r="E46" s="105">
        <f>IF(D46&gt;$Q$49,,UPPER(VLOOKUP(D46,'[2]Boys Do Main Draw Prep'!$A$7:$R$23,2)))</f>
        <v>0</v>
      </c>
      <c r="F46" s="192"/>
      <c r="G46" s="192"/>
      <c r="H46" s="193"/>
      <c r="I46" s="194" t="s">
        <v>46</v>
      </c>
      <c r="J46" s="102"/>
      <c r="K46" s="109"/>
      <c r="L46" s="102"/>
      <c r="M46" s="110"/>
      <c r="N46" s="116"/>
      <c r="O46" s="115"/>
      <c r="P46" s="116"/>
      <c r="Q46" s="117"/>
    </row>
    <row r="47" spans="1:18" s="100" customFormat="1" ht="9" customHeight="1">
      <c r="A47" s="101" t="s">
        <v>40</v>
      </c>
      <c r="B47" s="102"/>
      <c r="C47" s="103"/>
      <c r="D47" s="104"/>
      <c r="E47" s="105">
        <f>IF(D46&gt;$Q$49,,UPPER(VLOOKUP(D46,'[2]Boys Do Main Draw Prep'!$A$7:$R$23,7)))</f>
        <v>0</v>
      </c>
      <c r="F47" s="192"/>
      <c r="G47" s="192"/>
      <c r="H47" s="193"/>
      <c r="I47" s="194"/>
      <c r="J47" s="102"/>
      <c r="K47" s="109"/>
      <c r="L47" s="102"/>
      <c r="M47" s="110"/>
      <c r="N47" s="111" t="s">
        <v>52</v>
      </c>
      <c r="O47" s="112"/>
      <c r="P47" s="112"/>
      <c r="Q47" s="113"/>
    </row>
    <row r="48" spans="1:18" s="100" customFormat="1" ht="9" customHeight="1">
      <c r="A48" s="101" t="s">
        <v>53</v>
      </c>
      <c r="B48" s="102"/>
      <c r="C48" s="125"/>
      <c r="D48" s="104">
        <v>4</v>
      </c>
      <c r="E48" s="105">
        <f>IF(D48&gt;$Q$49,,UPPER(VLOOKUP(D48,'[2]Boys Do Main Draw Prep'!$A$7:$R$23,2)))</f>
        <v>0</v>
      </c>
      <c r="F48" s="192"/>
      <c r="G48" s="192"/>
      <c r="H48" s="193"/>
      <c r="I48" s="194" t="s">
        <v>48</v>
      </c>
      <c r="J48" s="102"/>
      <c r="K48" s="109"/>
      <c r="L48" s="102"/>
      <c r="M48" s="110"/>
      <c r="N48" s="102"/>
      <c r="O48" s="109"/>
      <c r="P48" s="102"/>
      <c r="Q48" s="110"/>
    </row>
    <row r="49" spans="1:17" s="100" customFormat="1" ht="9" customHeight="1">
      <c r="A49" s="118" t="s">
        <v>55</v>
      </c>
      <c r="B49" s="116"/>
      <c r="C49" s="126"/>
      <c r="D49" s="127"/>
      <c r="E49" s="128">
        <f>IF(D48&gt;$Q$49,,UPPER(VLOOKUP(D48,'[2]Boys Do Main Draw Prep'!$A$7:$R$23,7)))</f>
        <v>0</v>
      </c>
      <c r="F49" s="195"/>
      <c r="G49" s="195"/>
      <c r="H49" s="196"/>
      <c r="I49" s="197"/>
      <c r="J49" s="116"/>
      <c r="K49" s="115"/>
      <c r="L49" s="116"/>
      <c r="M49" s="117"/>
      <c r="N49" s="116" t="str">
        <f>Q4</f>
        <v>Lamech Kevin Clarke</v>
      </c>
      <c r="O49" s="115"/>
      <c r="P49" s="116"/>
      <c r="Q49" s="198">
        <f>MIN(4,'[2]Boys Do Main Draw Prep'!$V$5)</f>
        <v>2</v>
      </c>
    </row>
    <row r="50" spans="1:17" ht="15.75" customHeight="1"/>
    <row r="51" spans="1:17" ht="9" customHeight="1"/>
  </sheetData>
  <mergeCells count="1">
    <mergeCell ref="F2:L2"/>
  </mergeCells>
  <conditionalFormatting sqref="B7 B11 B15 B19 B23 B27 B31 B35">
    <cfRule type="cellIs" dxfId="65" priority="1" stopIfTrue="1" operator="equal">
      <formula>"DA"</formula>
    </cfRule>
  </conditionalFormatting>
  <conditionalFormatting sqref="H10 H34 H26 H18 J30 L22 J14">
    <cfRule type="expression" dxfId="64" priority="2" stopIfTrue="1">
      <formula>AND($N$1="CU",H10="Umpire")</formula>
    </cfRule>
    <cfRule type="expression" dxfId="63" priority="3" stopIfTrue="1">
      <formula>AND($N$1="CU",H10&lt;&gt;"Umpire",I10&lt;&gt;"")</formula>
    </cfRule>
    <cfRule type="expression" dxfId="62" priority="4" stopIfTrue="1">
      <formula>AND($N$1="CU",H10&lt;&gt;"Umpire")</formula>
    </cfRule>
  </conditionalFormatting>
  <conditionalFormatting sqref="L13 L29 N21 P37 J9 J17 J25 J33">
    <cfRule type="expression" dxfId="61" priority="5" stopIfTrue="1">
      <formula>#REF!="as"</formula>
    </cfRule>
    <cfRule type="expression" dxfId="60" priority="6" stopIfTrue="1">
      <formula>#REF!="bs"</formula>
    </cfRule>
  </conditionalFormatting>
  <conditionalFormatting sqref="L14 L30 N22 J10 J18 J26 J34">
    <cfRule type="expression" dxfId="59" priority="7" stopIfTrue="1">
      <formula>#REF!="as"</formula>
    </cfRule>
    <cfRule type="expression" dxfId="58" priority="8" stopIfTrue="1">
      <formula>#REF!="bs"</formula>
    </cfRule>
  </conditionalFormatting>
  <conditionalFormatting sqref="I10 I18 I26 I34 K30 K14 M22">
    <cfRule type="expression" dxfId="57" priority="9" stopIfTrue="1">
      <formula>$N$1="CU"</formula>
    </cfRule>
  </conditionalFormatting>
  <conditionalFormatting sqref="E7 E11 E15 E19 E23 E27 E31 E35">
    <cfRule type="cellIs" dxfId="56" priority="10" stopIfTrue="1" operator="equal">
      <formula>"Bye"</formula>
    </cfRule>
  </conditionalFormatting>
  <conditionalFormatting sqref="D7 D11 D15 D27 D31 D35">
    <cfRule type="cellIs" dxfId="55" priority="11" stopIfTrue="1" operator="lessThan">
      <formula>5</formula>
    </cfRule>
  </conditionalFormatting>
  <dataValidations count="1">
    <dataValidation type="list" allowBlank="1" showInputMessage="1" sqref="H10 H18 H26 H34 J30 L22 J14">
      <formula1>$T$7:$T$16</formula1>
    </dataValidation>
  </dataValidations>
  <printOptions horizontalCentered="1"/>
  <pageMargins left="0.35" right="0.35" top="0.39" bottom="0.39" header="0" footer="0"/>
  <pageSetup scale="98" orientation="landscape" horizontalDpi="300" verticalDpi="300" copies="3"/>
  <drawing r:id="rId1"/>
  <legacyDrawing r:id="rId2"/>
</worksheet>
</file>

<file path=xl/worksheets/sheet17.xml><?xml version="1.0" encoding="utf-8"?>
<worksheet xmlns="http://schemas.openxmlformats.org/spreadsheetml/2006/main" xmlns:r="http://schemas.openxmlformats.org/officeDocument/2006/relationships">
  <sheetPr codeName="Sheet33" enableFormatConditionsCalculation="0">
    <tabColor rgb="FFFFFF00"/>
    <pageSetUpPr fitToPage="1"/>
  </sheetPr>
  <dimension ref="A1:T81"/>
  <sheetViews>
    <sheetView showGridLines="0" showZeros="0" workbookViewId="0">
      <selection activeCell="V18" sqref="V18"/>
    </sheetView>
  </sheetViews>
  <sheetFormatPr defaultColWidth="8.85546875"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3" customWidth="1"/>
    <col min="10" max="10" width="10.7109375" customWidth="1"/>
    <col min="11" max="11" width="1.7109375" style="133" customWidth="1"/>
    <col min="12" max="12" width="10.7109375" customWidth="1"/>
    <col min="13" max="13" width="1.7109375" style="134" customWidth="1"/>
    <col min="14" max="14" width="10.7109375" customWidth="1"/>
    <col min="15" max="15" width="1.7109375" style="133" customWidth="1"/>
    <col min="16" max="16" width="10.7109375" customWidth="1"/>
    <col min="17" max="17" width="1.7109375" style="134" customWidth="1"/>
    <col min="19" max="19" width="8.7109375" customWidth="1"/>
    <col min="20" max="20" width="8.85546875" hidden="1" customWidth="1"/>
    <col min="21" max="21" width="5.7109375" customWidth="1"/>
  </cols>
  <sheetData>
    <row r="1" spans="1:20" s="6" customFormat="1" ht="75" customHeight="1">
      <c r="A1" s="1">
        <f>'[3]Week SetUp'!$A$6</f>
        <v>0</v>
      </c>
      <c r="B1" s="136"/>
      <c r="I1" s="137"/>
      <c r="J1" s="138"/>
      <c r="K1" s="138"/>
      <c r="L1" s="139"/>
      <c r="M1" s="137"/>
      <c r="N1" s="137"/>
      <c r="O1" s="137"/>
      <c r="Q1" s="137"/>
    </row>
    <row r="2" spans="1:20" s="10" customFormat="1" ht="15">
      <c r="A2" s="7"/>
      <c r="B2" s="7"/>
      <c r="C2" s="7"/>
      <c r="D2" s="7"/>
      <c r="E2" s="7"/>
      <c r="F2" s="332" t="s">
        <v>77</v>
      </c>
      <c r="G2" s="332"/>
      <c r="H2" s="332"/>
      <c r="I2" s="332"/>
      <c r="J2" s="332"/>
      <c r="K2" s="332"/>
      <c r="L2" s="332"/>
      <c r="M2" s="134"/>
      <c r="O2" s="134"/>
      <c r="Q2" s="134"/>
    </row>
    <row r="3" spans="1:20" s="15" customFormat="1" ht="10.5" customHeight="1">
      <c r="A3" s="142" t="s">
        <v>2</v>
      </c>
      <c r="B3" s="142"/>
      <c r="C3" s="142"/>
      <c r="D3" s="142"/>
      <c r="E3" s="142"/>
      <c r="F3" s="142" t="s">
        <v>58</v>
      </c>
      <c r="G3" s="142"/>
      <c r="H3" s="142"/>
      <c r="I3" s="143"/>
      <c r="J3" s="13"/>
      <c r="K3" s="12"/>
      <c r="L3" s="206"/>
      <c r="M3" s="143"/>
      <c r="N3" s="142"/>
      <c r="O3" s="143"/>
      <c r="P3" s="142"/>
      <c r="Q3" s="144" t="s">
        <v>3</v>
      </c>
    </row>
    <row r="4" spans="1:20" s="23" customFormat="1" ht="11.25" customHeight="1" thickBot="1">
      <c r="A4" s="16" t="str">
        <f>'[3]Week SetUp'!$A$10</f>
        <v>16th - 21st December 2017</v>
      </c>
      <c r="B4" s="16"/>
      <c r="C4" s="16"/>
      <c r="D4" s="145"/>
      <c r="E4" s="145"/>
      <c r="F4" s="17" t="str">
        <f>'[3]Week SetUp'!$C$10</f>
        <v>Jean Merry</v>
      </c>
      <c r="G4" s="146"/>
      <c r="H4" s="145"/>
      <c r="I4" s="147"/>
      <c r="J4" s="20">
        <f>'[3]Week SetUp'!$D$10</f>
        <v>0</v>
      </c>
      <c r="K4" s="19"/>
      <c r="L4" s="207">
        <f>'[3]Week SetUp'!$A$12</f>
        <v>0</v>
      </c>
      <c r="M4" s="147"/>
      <c r="N4" s="145"/>
      <c r="O4" s="147"/>
      <c r="P4" s="145"/>
      <c r="Q4" s="22" t="str">
        <f>'[3]Week SetUp'!$E$10</f>
        <v>Lamech Kevin Clarke</v>
      </c>
    </row>
    <row r="5" spans="1:20" s="15" customFormat="1" ht="9">
      <c r="A5" s="148"/>
      <c r="B5" s="149" t="s">
        <v>4</v>
      </c>
      <c r="C5" s="149" t="e">
        <f>IF(OR(#REF!="Week 3",#REF!="Masters"),"CP","Rank")</f>
        <v>#REF!</v>
      </c>
      <c r="D5" s="149" t="s">
        <v>6</v>
      </c>
      <c r="E5" s="150" t="s">
        <v>7</v>
      </c>
      <c r="F5" s="150" t="s">
        <v>8</v>
      </c>
      <c r="G5" s="150"/>
      <c r="H5" s="150"/>
      <c r="I5" s="150"/>
      <c r="J5" s="149" t="s">
        <v>9</v>
      </c>
      <c r="K5" s="151"/>
      <c r="L5" s="149" t="s">
        <v>11</v>
      </c>
      <c r="M5" s="151"/>
      <c r="N5" s="149" t="s">
        <v>12</v>
      </c>
      <c r="O5" s="151"/>
      <c r="P5" s="149" t="s">
        <v>65</v>
      </c>
      <c r="Q5" s="152"/>
    </row>
    <row r="6" spans="1:20" s="15" customFormat="1" ht="3.75" customHeight="1" thickBot="1">
      <c r="A6" s="153"/>
      <c r="B6" s="31"/>
      <c r="C6" s="31"/>
      <c r="D6" s="31"/>
      <c r="E6" s="154"/>
      <c r="F6" s="154"/>
      <c r="G6" s="155"/>
      <c r="H6" s="154"/>
      <c r="I6" s="156"/>
      <c r="J6" s="31"/>
      <c r="K6" s="156"/>
      <c r="L6" s="31"/>
      <c r="M6" s="156"/>
      <c r="N6" s="31"/>
      <c r="O6" s="156"/>
      <c r="P6" s="31"/>
      <c r="Q6" s="157"/>
    </row>
    <row r="7" spans="1:20" s="47" customFormat="1" ht="10.5" customHeight="1">
      <c r="A7" s="158">
        <v>1</v>
      </c>
      <c r="B7" s="37">
        <f>IF($D7="","",VLOOKUP($D7,'[3]Boys Do Main Draw Prep'!$A$7:$V$23,20))</f>
        <v>0</v>
      </c>
      <c r="C7" s="37">
        <f>IF($D7="","",VLOOKUP($D7,'[3]Boys Do Main Draw Prep'!$A$7:$V$23,21))</f>
        <v>0</v>
      </c>
      <c r="D7" s="38">
        <v>1</v>
      </c>
      <c r="E7" s="39" t="str">
        <f>UPPER(IF($D7="","",VLOOKUP($D7,'[3]Boys Do Main Draw Prep'!$A$7:$V$23,2)))</f>
        <v>KERRY</v>
      </c>
      <c r="F7" s="39" t="str">
        <f>IF($D7="","",VLOOKUP($D7,'[3]Boys Do Main Draw Prep'!$A$7:$V$23,3))</f>
        <v>Kyle</v>
      </c>
      <c r="G7" s="159"/>
      <c r="H7" s="39">
        <f>IF($D7="","",VLOOKUP($D7,'[3]Boys Do Main Draw Prep'!$A$7:$V$23,4))</f>
        <v>0</v>
      </c>
      <c r="I7" s="160"/>
      <c r="J7" s="161"/>
      <c r="K7" s="162"/>
      <c r="L7" s="161"/>
      <c r="M7" s="162"/>
      <c r="N7" s="161"/>
      <c r="O7" s="162"/>
      <c r="P7" s="161"/>
      <c r="Q7" s="43"/>
      <c r="R7" s="46"/>
      <c r="T7" s="48" t="str">
        <f>'[3]SetUp Officials'!P21</f>
        <v>Umpire</v>
      </c>
    </row>
    <row r="8" spans="1:20" s="47" customFormat="1" ht="9.6" customHeight="1">
      <c r="A8" s="163"/>
      <c r="B8" s="50"/>
      <c r="C8" s="50"/>
      <c r="D8" s="50"/>
      <c r="E8" s="39" t="str">
        <f>UPPER(IF($D7="","",VLOOKUP($D7,'[3]Boys Do Main Draw Prep'!$A$7:$V$23,7)))</f>
        <v>WONG</v>
      </c>
      <c r="F8" s="39" t="str">
        <f>IF($D7="","",VLOOKUP($D7,'[3]Boys Do Main Draw Prep'!$A$7:$V$23,8))</f>
        <v>Ethan</v>
      </c>
      <c r="G8" s="159"/>
      <c r="H8" s="39">
        <f>IF($D7="","",VLOOKUP($D7,'[3]Boys Do Main Draw Prep'!$A$7:$V$23,9))</f>
        <v>0</v>
      </c>
      <c r="I8" s="164"/>
      <c r="J8" s="165" t="str">
        <f>IF(I8="a",E7,IF(I8="b",E9,""))</f>
        <v/>
      </c>
      <c r="K8" s="162"/>
      <c r="L8" s="161"/>
      <c r="M8" s="162"/>
      <c r="N8" s="161"/>
      <c r="O8" s="162"/>
      <c r="P8" s="161"/>
      <c r="Q8" s="43"/>
      <c r="R8" s="46"/>
      <c r="T8" s="55" t="str">
        <f>'[3]SetUp Officials'!P22</f>
        <v/>
      </c>
    </row>
    <row r="9" spans="1:20" s="47" customFormat="1" ht="9.6" customHeight="1">
      <c r="A9" s="163"/>
      <c r="B9" s="50"/>
      <c r="C9" s="50"/>
      <c r="D9" s="50"/>
      <c r="E9" s="161"/>
      <c r="F9" s="161"/>
      <c r="G9" s="155"/>
      <c r="H9" s="161"/>
      <c r="I9" s="166"/>
      <c r="J9" s="79" t="str">
        <f>UPPER(IF(OR(I10="a",I10="as"),E7,IF(OR(I10="b",I10="bs"),E11,)))</f>
        <v>KERRY</v>
      </c>
      <c r="K9" s="167"/>
      <c r="L9" s="161"/>
      <c r="M9" s="162"/>
      <c r="N9" s="161"/>
      <c r="O9" s="162"/>
      <c r="P9" s="161"/>
      <c r="Q9" s="43"/>
      <c r="R9" s="46"/>
      <c r="T9" s="55" t="str">
        <f>'[3]SetUp Officials'!P23</f>
        <v/>
      </c>
    </row>
    <row r="10" spans="1:20" s="47" customFormat="1" ht="9.6" customHeight="1">
      <c r="A10" s="163"/>
      <c r="B10" s="50"/>
      <c r="C10" s="50"/>
      <c r="D10" s="50"/>
      <c r="E10" s="161"/>
      <c r="F10" s="161"/>
      <c r="G10" s="155"/>
      <c r="H10" s="52" t="s">
        <v>13</v>
      </c>
      <c r="I10" s="60" t="s">
        <v>14</v>
      </c>
      <c r="J10" s="168" t="str">
        <f>UPPER(IF(OR(I10="a",I10="as"),E8,IF(OR(I10="b",I10="bs"),E12,)))</f>
        <v>WONG</v>
      </c>
      <c r="K10" s="169"/>
      <c r="L10" s="161"/>
      <c r="M10" s="162"/>
      <c r="N10" s="161"/>
      <c r="O10" s="162"/>
      <c r="P10" s="161"/>
      <c r="Q10" s="43"/>
      <c r="R10" s="46"/>
      <c r="T10" s="55" t="str">
        <f>'[3]SetUp Officials'!P24</f>
        <v/>
      </c>
    </row>
    <row r="11" spans="1:20" s="47" customFormat="1" ht="9.6" customHeight="1">
      <c r="A11" s="163">
        <v>2</v>
      </c>
      <c r="B11" s="37">
        <f>IF($D11="","",VLOOKUP($D11,'[3]Boys Do Main Draw Prep'!$A$7:$V$23,20))</f>
        <v>0</v>
      </c>
      <c r="C11" s="37">
        <f>IF($D11="","",VLOOKUP($D11,'[3]Boys Do Main Draw Prep'!$A$7:$V$23,21))</f>
        <v>0</v>
      </c>
      <c r="D11" s="38">
        <v>16</v>
      </c>
      <c r="E11" s="37" t="str">
        <f>UPPER(IF($D11="","",VLOOKUP($D11,'[3]Boys Do Main Draw Prep'!$A$7:$V$23,2)))</f>
        <v>BYE</v>
      </c>
      <c r="F11" s="37">
        <f>IF($D11="","",VLOOKUP($D11,'[3]Boys Do Main Draw Prep'!$A$7:$V$23,3))</f>
        <v>0</v>
      </c>
      <c r="G11" s="170"/>
      <c r="H11" s="37">
        <f>IF($D11="","",VLOOKUP($D11,'[3]Boys Do Main Draw Prep'!$A$7:$V$23,4))</f>
        <v>0</v>
      </c>
      <c r="I11" s="171"/>
      <c r="J11" s="161"/>
      <c r="K11" s="172"/>
      <c r="L11" s="173"/>
      <c r="M11" s="167"/>
      <c r="N11" s="161"/>
      <c r="O11" s="162"/>
      <c r="P11" s="161"/>
      <c r="Q11" s="43"/>
      <c r="R11" s="46"/>
      <c r="T11" s="55" t="str">
        <f>'[3]SetUp Officials'!P25</f>
        <v/>
      </c>
    </row>
    <row r="12" spans="1:20" s="47" customFormat="1" ht="9.6" customHeight="1">
      <c r="A12" s="163"/>
      <c r="B12" s="50"/>
      <c r="C12" s="50"/>
      <c r="D12" s="50"/>
      <c r="E12" s="37" t="str">
        <f>UPPER(IF($D11="","",VLOOKUP($D11,'[3]Boys Do Main Draw Prep'!$A$7:$V$23,7)))</f>
        <v>BYE</v>
      </c>
      <c r="F12" s="37">
        <f>IF($D11="","",VLOOKUP($D11,'[3]Boys Do Main Draw Prep'!$A$7:$V$23,8))</f>
        <v>0</v>
      </c>
      <c r="G12" s="170"/>
      <c r="H12" s="37">
        <f>IF($D11="","",VLOOKUP($D11,'[3]Boys Do Main Draw Prep'!$A$7:$V$23,9))</f>
        <v>0</v>
      </c>
      <c r="I12" s="164"/>
      <c r="J12" s="161"/>
      <c r="K12" s="172"/>
      <c r="L12" s="174"/>
      <c r="M12" s="175"/>
      <c r="N12" s="161"/>
      <c r="O12" s="162"/>
      <c r="P12" s="161"/>
      <c r="Q12" s="43"/>
      <c r="R12" s="46"/>
      <c r="T12" s="55" t="str">
        <f>'[3]SetUp Officials'!P26</f>
        <v/>
      </c>
    </row>
    <row r="13" spans="1:20" s="47" customFormat="1" ht="9.6" customHeight="1">
      <c r="A13" s="163"/>
      <c r="B13" s="50"/>
      <c r="C13" s="50"/>
      <c r="D13" s="58"/>
      <c r="E13" s="161"/>
      <c r="F13" s="161"/>
      <c r="G13" s="155"/>
      <c r="H13" s="161"/>
      <c r="I13" s="176"/>
      <c r="J13" s="161"/>
      <c r="K13" s="166"/>
      <c r="L13" s="79" t="str">
        <f>UPPER(IF(OR(K14="a",K14="as"),J9,IF(OR(K14="b",K14="bs"),J17,)))</f>
        <v>KERRY</v>
      </c>
      <c r="M13" s="162"/>
      <c r="N13" s="161"/>
      <c r="O13" s="162"/>
      <c r="P13" s="161"/>
      <c r="Q13" s="43"/>
      <c r="R13" s="46"/>
      <c r="T13" s="55" t="str">
        <f>'[3]SetUp Officials'!P27</f>
        <v/>
      </c>
    </row>
    <row r="14" spans="1:20" s="47" customFormat="1" ht="9.6" customHeight="1">
      <c r="A14" s="163"/>
      <c r="B14" s="50"/>
      <c r="C14" s="50"/>
      <c r="D14" s="58"/>
      <c r="E14" s="161"/>
      <c r="F14" s="161"/>
      <c r="G14" s="155"/>
      <c r="H14" s="161"/>
      <c r="I14" s="176"/>
      <c r="J14" s="52" t="s">
        <v>13</v>
      </c>
      <c r="K14" s="60" t="s">
        <v>17</v>
      </c>
      <c r="L14" s="168" t="str">
        <f>UPPER(IF(OR(K14="a",K14="as"),J10,IF(OR(K14="b",K14="bs"),J18,)))</f>
        <v>WONG</v>
      </c>
      <c r="M14" s="169"/>
      <c r="N14" s="161"/>
      <c r="O14" s="162"/>
      <c r="P14" s="161"/>
      <c r="Q14" s="43"/>
      <c r="R14" s="46"/>
      <c r="T14" s="55" t="str">
        <f>'[3]SetUp Officials'!P28</f>
        <v/>
      </c>
    </row>
    <row r="15" spans="1:20" s="47" customFormat="1" ht="9.6" customHeight="1">
      <c r="A15" s="163">
        <v>3</v>
      </c>
      <c r="B15" s="37">
        <f>IF($D15="","",VLOOKUP($D15,'[3]Boys Do Main Draw Prep'!$A$7:$V$23,20))</f>
        <v>0</v>
      </c>
      <c r="C15" s="37">
        <f>IF($D15="","",VLOOKUP($D15,'[3]Boys Do Main Draw Prep'!$A$7:$V$23,21))</f>
        <v>0</v>
      </c>
      <c r="D15" s="38">
        <v>11</v>
      </c>
      <c r="E15" s="37" t="str">
        <f>UPPER(IF($D15="","",VLOOKUP($D15,'[3]Boys Do Main Draw Prep'!$A$7:$V$23,2)))</f>
        <v>CHAN PAK</v>
      </c>
      <c r="F15" s="37" t="str">
        <f>IF($D15="","",VLOOKUP($D15,'[3]Boys Do Main Draw Prep'!$A$7:$V$23,3))</f>
        <v>Lorcan</v>
      </c>
      <c r="G15" s="170"/>
      <c r="H15" s="37">
        <f>IF($D15="","",VLOOKUP($D15,'[3]Boys Do Main Draw Prep'!$A$7:$V$23,4))</f>
        <v>0</v>
      </c>
      <c r="I15" s="160"/>
      <c r="J15" s="161"/>
      <c r="K15" s="172"/>
      <c r="L15" s="161" t="s">
        <v>171</v>
      </c>
      <c r="M15" s="172"/>
      <c r="N15" s="173"/>
      <c r="O15" s="162"/>
      <c r="P15" s="161"/>
      <c r="Q15" s="43"/>
      <c r="R15" s="46"/>
      <c r="T15" s="55" t="str">
        <f>'[3]SetUp Officials'!P29</f>
        <v/>
      </c>
    </row>
    <row r="16" spans="1:20" s="47" customFormat="1" ht="9.6" customHeight="1" thickBot="1">
      <c r="A16" s="163"/>
      <c r="B16" s="50"/>
      <c r="C16" s="50"/>
      <c r="D16" s="50"/>
      <c r="E16" s="37" t="str">
        <f>UPPER(IF($D15="","",VLOOKUP($D15,'[3]Boys Do Main Draw Prep'!$A$7:$V$23,7)))</f>
        <v>TRESTRAIL</v>
      </c>
      <c r="F16" s="37" t="str">
        <f>IF($D15="","",VLOOKUP($D15,'[3]Boys Do Main Draw Prep'!$A$7:$V$23,8))</f>
        <v>Ethan-Jude</v>
      </c>
      <c r="G16" s="170"/>
      <c r="H16" s="37">
        <f>IF($D15="","",VLOOKUP($D15,'[3]Boys Do Main Draw Prep'!$A$7:$V$23,9))</f>
        <v>0</v>
      </c>
      <c r="I16" s="164"/>
      <c r="J16" s="165" t="str">
        <f>IF(I16="a",E15,IF(I16="b",E17,""))</f>
        <v/>
      </c>
      <c r="K16" s="172"/>
      <c r="L16" s="161"/>
      <c r="M16" s="172"/>
      <c r="N16" s="161"/>
      <c r="O16" s="162"/>
      <c r="P16" s="161"/>
      <c r="Q16" s="43"/>
      <c r="R16" s="46"/>
      <c r="T16" s="70" t="str">
        <f>'[3]SetUp Officials'!P30</f>
        <v>None</v>
      </c>
    </row>
    <row r="17" spans="1:18" s="47" customFormat="1" ht="9.6" customHeight="1">
      <c r="A17" s="163"/>
      <c r="B17" s="50"/>
      <c r="C17" s="50"/>
      <c r="D17" s="58"/>
      <c r="E17" s="161"/>
      <c r="F17" s="161"/>
      <c r="G17" s="155"/>
      <c r="H17" s="161"/>
      <c r="I17" s="166"/>
      <c r="J17" s="79" t="str">
        <f>UPPER(IF(OR(I18="a",I18="as"),E15,IF(OR(I18="b",I18="bs"),E19,)))</f>
        <v>MILLINGTON</v>
      </c>
      <c r="K17" s="180"/>
      <c r="L17" s="161"/>
      <c r="M17" s="172"/>
      <c r="N17" s="161"/>
      <c r="O17" s="162"/>
      <c r="P17" s="161"/>
      <c r="Q17" s="43"/>
      <c r="R17" s="46"/>
    </row>
    <row r="18" spans="1:18" s="47" customFormat="1" ht="9.6" customHeight="1">
      <c r="A18" s="163"/>
      <c r="B18" s="50"/>
      <c r="C18" s="50"/>
      <c r="D18" s="58"/>
      <c r="E18" s="161"/>
      <c r="F18" s="161"/>
      <c r="G18" s="155"/>
      <c r="H18" s="52" t="s">
        <v>13</v>
      </c>
      <c r="I18" s="60" t="s">
        <v>27</v>
      </c>
      <c r="J18" s="168" t="str">
        <f>UPPER(IF(OR(I18="a",I18="as"),E16,IF(OR(I18="b",I18="bs"),E20,)))</f>
        <v>READY</v>
      </c>
      <c r="K18" s="164"/>
      <c r="L18" s="161"/>
      <c r="M18" s="172"/>
      <c r="N18" s="161"/>
      <c r="O18" s="162"/>
      <c r="P18" s="161"/>
      <c r="Q18" s="43"/>
      <c r="R18" s="46"/>
    </row>
    <row r="19" spans="1:18" s="47" customFormat="1" ht="9.6" customHeight="1">
      <c r="A19" s="163">
        <v>4</v>
      </c>
      <c r="B19" s="37">
        <f>IF($D19="","",VLOOKUP($D19,'[3]Boys Do Main Draw Prep'!$A$7:$V$23,20))</f>
        <v>0</v>
      </c>
      <c r="C19" s="37">
        <f>IF($D19="","",VLOOKUP($D19,'[3]Boys Do Main Draw Prep'!$A$7:$V$23,21))</f>
        <v>0</v>
      </c>
      <c r="D19" s="38">
        <v>3</v>
      </c>
      <c r="E19" s="37" t="str">
        <f>UPPER(IF($D19="","",VLOOKUP($D19,'[3]Boys Do Main Draw Prep'!$A$7:$V$23,2)))</f>
        <v>MILLINGTON</v>
      </c>
      <c r="F19" s="37" t="str">
        <f>IF($D19="","",VLOOKUP($D19,'[3]Boys Do Main Draw Prep'!$A$7:$V$23,3))</f>
        <v>Shae</v>
      </c>
      <c r="G19" s="170"/>
      <c r="H19" s="37">
        <f>IF($D19="","",VLOOKUP($D19,'[3]Boys Do Main Draw Prep'!$A$7:$V$23,4))</f>
        <v>0</v>
      </c>
      <c r="I19" s="171"/>
      <c r="J19" s="161" t="s">
        <v>186</v>
      </c>
      <c r="K19" s="162"/>
      <c r="L19" s="173"/>
      <c r="M19" s="180"/>
      <c r="N19" s="161"/>
      <c r="O19" s="162"/>
      <c r="P19" s="161"/>
      <c r="Q19" s="43"/>
      <c r="R19" s="46"/>
    </row>
    <row r="20" spans="1:18" s="47" customFormat="1" ht="9.6" customHeight="1">
      <c r="A20" s="163"/>
      <c r="B20" s="50"/>
      <c r="C20" s="50"/>
      <c r="D20" s="50"/>
      <c r="E20" s="37" t="str">
        <f>UPPER(IF($D19="","",VLOOKUP($D19,'[3]Boys Do Main Draw Prep'!$A$7:$V$23,7)))</f>
        <v>READY</v>
      </c>
      <c r="F20" s="37" t="str">
        <f>IF($D19="","",VLOOKUP($D19,'[3]Boys Do Main Draw Prep'!$A$7:$V$23,8))</f>
        <v>Nicholas</v>
      </c>
      <c r="G20" s="170"/>
      <c r="H20" s="37">
        <f>IF($D19="","",VLOOKUP($D19,'[3]Boys Do Main Draw Prep'!$A$7:$V$23,9))</f>
        <v>0</v>
      </c>
      <c r="I20" s="164"/>
      <c r="J20" s="161"/>
      <c r="K20" s="162"/>
      <c r="L20" s="174"/>
      <c r="M20" s="208"/>
      <c r="N20" s="161"/>
      <c r="O20" s="162"/>
      <c r="P20" s="161"/>
      <c r="Q20" s="43"/>
      <c r="R20" s="46"/>
    </row>
    <row r="21" spans="1:18" s="47" customFormat="1" ht="9.6" customHeight="1">
      <c r="A21" s="163"/>
      <c r="B21" s="50"/>
      <c r="C21" s="50"/>
      <c r="D21" s="50"/>
      <c r="E21" s="161"/>
      <c r="F21" s="161"/>
      <c r="G21" s="155"/>
      <c r="H21" s="161"/>
      <c r="I21" s="176"/>
      <c r="J21" s="161"/>
      <c r="K21" s="162"/>
      <c r="L21" s="161"/>
      <c r="M21" s="166"/>
      <c r="N21" s="79" t="str">
        <f>UPPER(IF(OR(M22="a",M22="as"),L13,IF(OR(M22="b",M22="bs"),L29,)))</f>
        <v>KERRY</v>
      </c>
      <c r="O21" s="162"/>
      <c r="P21" s="161"/>
      <c r="Q21" s="43"/>
      <c r="R21" s="46"/>
    </row>
    <row r="22" spans="1:18" s="47" customFormat="1" ht="9.6" customHeight="1">
      <c r="A22" s="163"/>
      <c r="B22" s="50"/>
      <c r="C22" s="50"/>
      <c r="D22" s="50"/>
      <c r="E22" s="161"/>
      <c r="F22" s="161"/>
      <c r="G22" s="155"/>
      <c r="H22" s="161"/>
      <c r="I22" s="176"/>
      <c r="J22" s="161"/>
      <c r="K22" s="162"/>
      <c r="L22" s="52" t="s">
        <v>13</v>
      </c>
      <c r="M22" s="60" t="s">
        <v>17</v>
      </c>
      <c r="N22" s="168" t="str">
        <f>UPPER(IF(OR(M22="a",M22="as"),L14,IF(OR(M22="b",M22="bs"),L30,)))</f>
        <v>WONG</v>
      </c>
      <c r="O22" s="169"/>
      <c r="P22" s="161"/>
      <c r="Q22" s="43"/>
      <c r="R22" s="46"/>
    </row>
    <row r="23" spans="1:18" s="47" customFormat="1" ht="9.6" customHeight="1">
      <c r="A23" s="158">
        <v>5</v>
      </c>
      <c r="B23" s="37">
        <f>IF($D23="","",VLOOKUP($D23,'[3]Boys Do Main Draw Prep'!$A$7:$V$23,20))</f>
        <v>0</v>
      </c>
      <c r="C23" s="37">
        <f>IF($D23="","",VLOOKUP($D23,'[3]Boys Do Main Draw Prep'!$A$7:$V$23,21))</f>
        <v>0</v>
      </c>
      <c r="D23" s="38">
        <v>4</v>
      </c>
      <c r="E23" s="39" t="str">
        <f>UPPER(IF($D23="","",VLOOKUP($D23,'[3]Boys Do Main Draw Prep'!$A$7:$V$23,2)))</f>
        <v>ALEXIS</v>
      </c>
      <c r="F23" s="39" t="str">
        <f>IF($D23="","",VLOOKUP($D23,'[3]Boys Do Main Draw Prep'!$A$7:$V$23,3))</f>
        <v>Jamal</v>
      </c>
      <c r="G23" s="159"/>
      <c r="H23" s="39">
        <f>IF($D23="","",VLOOKUP($D23,'[3]Boys Do Main Draw Prep'!$A$7:$V$23,4))</f>
        <v>0</v>
      </c>
      <c r="I23" s="160"/>
      <c r="J23" s="161"/>
      <c r="K23" s="162"/>
      <c r="L23" s="161"/>
      <c r="M23" s="172"/>
      <c r="N23" s="161" t="s">
        <v>206</v>
      </c>
      <c r="O23" s="172"/>
      <c r="P23" s="161"/>
      <c r="Q23" s="43"/>
      <c r="R23" s="46"/>
    </row>
    <row r="24" spans="1:18" s="47" customFormat="1" ht="9.6" customHeight="1">
      <c r="A24" s="163"/>
      <c r="B24" s="50"/>
      <c r="C24" s="50"/>
      <c r="D24" s="50"/>
      <c r="E24" s="39" t="str">
        <f>UPPER(IF($D23="","",VLOOKUP($D23,'[3]Boys Do Main Draw Prep'!$A$7:$V$23,7)))</f>
        <v>WILLIAMS</v>
      </c>
      <c r="F24" s="39" t="str">
        <f>IF($D23="","",VLOOKUP($D23,'[3]Boys Do Main Draw Prep'!$A$7:$V$23,8))</f>
        <v>Saqiv</v>
      </c>
      <c r="G24" s="159"/>
      <c r="H24" s="39">
        <f>IF($D23="","",VLOOKUP($D23,'[3]Boys Do Main Draw Prep'!$A$7:$V$23,9))</f>
        <v>0</v>
      </c>
      <c r="I24" s="164"/>
      <c r="J24" s="165" t="str">
        <f>IF(I24="a",E23,IF(I24="b",E25,""))</f>
        <v/>
      </c>
      <c r="K24" s="162"/>
      <c r="L24" s="161"/>
      <c r="M24" s="172"/>
      <c r="N24" s="161"/>
      <c r="O24" s="172"/>
      <c r="P24" s="161"/>
      <c r="Q24" s="43"/>
      <c r="R24" s="46"/>
    </row>
    <row r="25" spans="1:18" s="47" customFormat="1" ht="9.6" customHeight="1">
      <c r="A25" s="163"/>
      <c r="B25" s="50"/>
      <c r="C25" s="50"/>
      <c r="D25" s="50"/>
      <c r="E25" s="161"/>
      <c r="F25" s="161"/>
      <c r="G25" s="155"/>
      <c r="H25" s="161"/>
      <c r="I25" s="166"/>
      <c r="J25" s="79" t="str">
        <f>UPPER(IF(OR(I26="a",I26="as"),E23,IF(OR(I26="b",I26="bs"),E27,)))</f>
        <v>ALEXIS</v>
      </c>
      <c r="K25" s="167"/>
      <c r="L25" s="161"/>
      <c r="M25" s="172"/>
      <c r="N25" s="161"/>
      <c r="O25" s="172"/>
      <c r="P25" s="161"/>
      <c r="Q25" s="43"/>
      <c r="R25" s="46"/>
    </row>
    <row r="26" spans="1:18" s="47" customFormat="1" ht="9.6" customHeight="1">
      <c r="A26" s="163"/>
      <c r="B26" s="50"/>
      <c r="C26" s="50"/>
      <c r="D26" s="50"/>
      <c r="E26" s="161"/>
      <c r="F26" s="161"/>
      <c r="G26" s="155"/>
      <c r="H26" s="52" t="s">
        <v>13</v>
      </c>
      <c r="I26" s="60" t="s">
        <v>14</v>
      </c>
      <c r="J26" s="168" t="str">
        <f>UPPER(IF(OR(I26="a",I26="as"),E24,IF(OR(I26="b",I26="bs"),E28,)))</f>
        <v>WILLIAMS</v>
      </c>
      <c r="K26" s="169"/>
      <c r="L26" s="161"/>
      <c r="M26" s="172"/>
      <c r="N26" s="161"/>
      <c r="O26" s="172"/>
      <c r="P26" s="161"/>
      <c r="Q26" s="43"/>
      <c r="R26" s="46"/>
    </row>
    <row r="27" spans="1:18" s="47" customFormat="1" ht="9.6" customHeight="1">
      <c r="A27" s="163">
        <v>6</v>
      </c>
      <c r="B27" s="37">
        <f>IF($D27="","",VLOOKUP($D27,'[3]Boys Do Main Draw Prep'!$A$7:$V$23,20))</f>
        <v>0</v>
      </c>
      <c r="C27" s="37">
        <f>IF($D27="","",VLOOKUP($D27,'[3]Boys Do Main Draw Prep'!$A$7:$V$23,21))</f>
        <v>0</v>
      </c>
      <c r="D27" s="38">
        <v>16</v>
      </c>
      <c r="E27" s="37" t="str">
        <f>UPPER(IF($D27="","",VLOOKUP($D27,'[3]Boys Do Main Draw Prep'!$A$7:$V$23,2)))</f>
        <v>BYE</v>
      </c>
      <c r="F27" s="37">
        <f>IF($D27="","",VLOOKUP($D27,'[3]Boys Do Main Draw Prep'!$A$7:$V$23,3))</f>
        <v>0</v>
      </c>
      <c r="G27" s="170"/>
      <c r="H27" s="37">
        <f>IF($D27="","",VLOOKUP($D27,'[3]Boys Do Main Draw Prep'!$A$7:$V$23,4))</f>
        <v>0</v>
      </c>
      <c r="I27" s="171"/>
      <c r="J27" s="161"/>
      <c r="K27" s="172"/>
      <c r="L27" s="173"/>
      <c r="M27" s="180"/>
      <c r="N27" s="161"/>
      <c r="O27" s="172"/>
      <c r="P27" s="161"/>
      <c r="Q27" s="43"/>
      <c r="R27" s="46"/>
    </row>
    <row r="28" spans="1:18" s="47" customFormat="1" ht="9.6" customHeight="1">
      <c r="A28" s="163"/>
      <c r="B28" s="50"/>
      <c r="C28" s="50"/>
      <c r="D28" s="50"/>
      <c r="E28" s="37" t="str">
        <f>UPPER(IF($D27="","",VLOOKUP($D27,'[3]Boys Do Main Draw Prep'!$A$7:$V$23,7)))</f>
        <v>BYE</v>
      </c>
      <c r="F28" s="37">
        <f>IF($D27="","",VLOOKUP($D27,'[3]Boys Do Main Draw Prep'!$A$7:$V$23,8))</f>
        <v>0</v>
      </c>
      <c r="G28" s="170"/>
      <c r="H28" s="37">
        <f>IF($D27="","",VLOOKUP($D27,'[3]Boys Do Main Draw Prep'!$A$7:$V$23,9))</f>
        <v>0</v>
      </c>
      <c r="I28" s="164"/>
      <c r="J28" s="161"/>
      <c r="K28" s="172"/>
      <c r="L28" s="174"/>
      <c r="M28" s="208"/>
      <c r="N28" s="161"/>
      <c r="O28" s="172"/>
      <c r="P28" s="161"/>
      <c r="Q28" s="43"/>
      <c r="R28" s="46"/>
    </row>
    <row r="29" spans="1:18" s="47" customFormat="1" ht="9.6" customHeight="1">
      <c r="A29" s="163"/>
      <c r="B29" s="50"/>
      <c r="C29" s="50"/>
      <c r="D29" s="58"/>
      <c r="E29" s="161"/>
      <c r="F29" s="161"/>
      <c r="G29" s="155"/>
      <c r="H29" s="161"/>
      <c r="I29" s="176"/>
      <c r="J29" s="161"/>
      <c r="K29" s="166"/>
      <c r="L29" s="79" t="str">
        <f>UPPER(IF(OR(K30="a",K30="as"),J25,IF(OR(K30="b",K30="bs"),J33,)))</f>
        <v>BYNG</v>
      </c>
      <c r="M29" s="172"/>
      <c r="N29" s="161"/>
      <c r="O29" s="172"/>
      <c r="P29" s="161"/>
      <c r="Q29" s="43"/>
      <c r="R29" s="46"/>
    </row>
    <row r="30" spans="1:18" s="47" customFormat="1" ht="9.6" customHeight="1">
      <c r="A30" s="163"/>
      <c r="B30" s="50"/>
      <c r="C30" s="50"/>
      <c r="D30" s="58"/>
      <c r="E30" s="161"/>
      <c r="F30" s="161"/>
      <c r="G30" s="155"/>
      <c r="H30" s="161"/>
      <c r="I30" s="176"/>
      <c r="J30" s="52" t="s">
        <v>13</v>
      </c>
      <c r="K30" s="60" t="s">
        <v>27</v>
      </c>
      <c r="L30" s="168" t="str">
        <f>UPPER(IF(OR(K30="a",K30="as"),J26,IF(OR(K30="b",K30="bs"),J34,)))</f>
        <v>BYNG</v>
      </c>
      <c r="M30" s="164"/>
      <c r="N30" s="161"/>
      <c r="O30" s="172"/>
      <c r="P30" s="161"/>
      <c r="Q30" s="43"/>
      <c r="R30" s="46"/>
    </row>
    <row r="31" spans="1:18" s="47" customFormat="1" ht="9.6" customHeight="1">
      <c r="A31" s="163">
        <v>7</v>
      </c>
      <c r="B31" s="37">
        <f>IF($D31="","",VLOOKUP($D31,'[3]Boys Do Main Draw Prep'!$A$7:$V$23,20))</f>
        <v>0</v>
      </c>
      <c r="C31" s="37">
        <f>IF($D31="","",VLOOKUP($D31,'[3]Boys Do Main Draw Prep'!$A$7:$V$23,21))</f>
        <v>0</v>
      </c>
      <c r="D31" s="38">
        <v>6</v>
      </c>
      <c r="E31" s="37" t="str">
        <f>UPPER(IF($D31="","",VLOOKUP($D31,'[3]Boys Do Main Draw Prep'!$A$7:$V$23,2)))</f>
        <v>BYNG</v>
      </c>
      <c r="F31" s="37" t="str">
        <f>IF($D31="","",VLOOKUP($D31,'[3]Boys Do Main Draw Prep'!$A$7:$V$23,3))</f>
        <v>Sebastien</v>
      </c>
      <c r="G31" s="170"/>
      <c r="H31" s="37">
        <f>IF($D31="","",VLOOKUP($D31,'[3]Boys Do Main Draw Prep'!$A$7:$V$23,4))</f>
        <v>0</v>
      </c>
      <c r="I31" s="160"/>
      <c r="J31" s="161"/>
      <c r="K31" s="172"/>
      <c r="L31" s="161" t="s">
        <v>208</v>
      </c>
      <c r="M31" s="162"/>
      <c r="N31" s="173"/>
      <c r="O31" s="172"/>
      <c r="P31" s="161"/>
      <c r="Q31" s="43"/>
      <c r="R31" s="46"/>
    </row>
    <row r="32" spans="1:18" s="47" customFormat="1" ht="9.6" customHeight="1">
      <c r="A32" s="163"/>
      <c r="B32" s="50"/>
      <c r="C32" s="50"/>
      <c r="D32" s="50"/>
      <c r="E32" s="37" t="str">
        <f>UPPER(IF($D31="","",VLOOKUP($D31,'[3]Boys Do Main Draw Prep'!$A$7:$V$23,7)))</f>
        <v>BYNG</v>
      </c>
      <c r="F32" s="37" t="str">
        <f>IF($D31="","",VLOOKUP($D31,'[3]Boys Do Main Draw Prep'!$A$7:$V$23,8))</f>
        <v>Zachery</v>
      </c>
      <c r="G32" s="170"/>
      <c r="H32" s="37">
        <f>IF($D31="","",VLOOKUP($D31,'[3]Boys Do Main Draw Prep'!$A$7:$V$23,9))</f>
        <v>0</v>
      </c>
      <c r="I32" s="164"/>
      <c r="J32" s="165" t="str">
        <f>IF(I32="a",E31,IF(I32="b",E33,""))</f>
        <v/>
      </c>
      <c r="K32" s="172"/>
      <c r="L32" s="161"/>
      <c r="M32" s="162"/>
      <c r="N32" s="161"/>
      <c r="O32" s="172"/>
      <c r="P32" s="161"/>
      <c r="Q32" s="43"/>
      <c r="R32" s="46"/>
    </row>
    <row r="33" spans="1:18" s="47" customFormat="1" ht="9.6" customHeight="1">
      <c r="A33" s="163"/>
      <c r="B33" s="50"/>
      <c r="C33" s="50"/>
      <c r="D33" s="58"/>
      <c r="E33" s="161"/>
      <c r="F33" s="161"/>
      <c r="G33" s="155"/>
      <c r="H33" s="161"/>
      <c r="I33" s="166"/>
      <c r="J33" s="79" t="str">
        <f>UPPER(IF(OR(I34="a",I34="as"),E31,IF(OR(I34="b",I34="bs"),E35,)))</f>
        <v>BYNG</v>
      </c>
      <c r="K33" s="180"/>
      <c r="L33" s="161"/>
      <c r="M33" s="162"/>
      <c r="N33" s="161"/>
      <c r="O33" s="172"/>
      <c r="P33" s="161"/>
      <c r="Q33" s="43"/>
      <c r="R33" s="46"/>
    </row>
    <row r="34" spans="1:18" s="47" customFormat="1" ht="9.6" customHeight="1">
      <c r="A34" s="163"/>
      <c r="B34" s="50"/>
      <c r="C34" s="50"/>
      <c r="D34" s="58"/>
      <c r="E34" s="161"/>
      <c r="F34" s="161"/>
      <c r="G34" s="155"/>
      <c r="H34" s="52" t="s">
        <v>13</v>
      </c>
      <c r="I34" s="60" t="s">
        <v>17</v>
      </c>
      <c r="J34" s="168" t="str">
        <f>UPPER(IF(OR(I34="a",I34="as"),E32,IF(OR(I34="b",I34="bs"),E36,)))</f>
        <v>BYNG</v>
      </c>
      <c r="K34" s="164"/>
      <c r="L34" s="161"/>
      <c r="M34" s="162"/>
      <c r="N34" s="161"/>
      <c r="O34" s="172"/>
      <c r="P34" s="161"/>
      <c r="Q34" s="43"/>
      <c r="R34" s="46"/>
    </row>
    <row r="35" spans="1:18" s="47" customFormat="1" ht="9.6" customHeight="1">
      <c r="A35" s="163">
        <v>8</v>
      </c>
      <c r="B35" s="37">
        <f>IF($D35="","",VLOOKUP($D35,'[3]Boys Do Main Draw Prep'!$A$7:$V$23,20))</f>
        <v>0</v>
      </c>
      <c r="C35" s="37">
        <f>IF($D35="","",VLOOKUP($D35,'[3]Boys Do Main Draw Prep'!$A$7:$V$23,21))</f>
        <v>0</v>
      </c>
      <c r="D35" s="38">
        <v>8</v>
      </c>
      <c r="E35" s="37" t="str">
        <f>UPPER(IF($D35="","",VLOOKUP($D35,'[3]Boys Do Main Draw Prep'!$A$7:$V$23,2)))</f>
        <v>CHUNG</v>
      </c>
      <c r="F35" s="37" t="str">
        <f>IF($D35="","",VLOOKUP($D35,'[3]Boys Do Main Draw Prep'!$A$7:$V$23,3))</f>
        <v>Thomas</v>
      </c>
      <c r="G35" s="170"/>
      <c r="H35" s="37">
        <f>IF($D35="","",VLOOKUP($D35,'[3]Boys Do Main Draw Prep'!$A$7:$V$23,4))</f>
        <v>0</v>
      </c>
      <c r="I35" s="171"/>
      <c r="J35" s="161" t="s">
        <v>207</v>
      </c>
      <c r="K35" s="162"/>
      <c r="L35" s="173"/>
      <c r="M35" s="167"/>
      <c r="N35" s="161"/>
      <c r="O35" s="172"/>
      <c r="P35" s="161"/>
      <c r="Q35" s="43"/>
      <c r="R35" s="46"/>
    </row>
    <row r="36" spans="1:18" s="47" customFormat="1" ht="9.6" customHeight="1">
      <c r="A36" s="163"/>
      <c r="B36" s="50"/>
      <c r="C36" s="50"/>
      <c r="D36" s="50"/>
      <c r="E36" s="37" t="str">
        <f>UPPER(IF($D35="","",VLOOKUP($D35,'[3]Boys Do Main Draw Prep'!$A$7:$V$23,7)))</f>
        <v>ROBERTS</v>
      </c>
      <c r="F36" s="37" t="str">
        <f>IF($D35="","",VLOOKUP($D35,'[3]Boys Do Main Draw Prep'!$A$7:$V$23,8))</f>
        <v>Christopher</v>
      </c>
      <c r="G36" s="170"/>
      <c r="H36" s="37">
        <f>IF($D35="","",VLOOKUP($D35,'[3]Boys Do Main Draw Prep'!$A$7:$V$23,9))</f>
        <v>0</v>
      </c>
      <c r="I36" s="164"/>
      <c r="J36" s="161"/>
      <c r="K36" s="162"/>
      <c r="L36" s="174"/>
      <c r="M36" s="175"/>
      <c r="N36" s="161"/>
      <c r="O36" s="172"/>
      <c r="P36" s="161"/>
      <c r="Q36" s="43"/>
      <c r="R36" s="46"/>
    </row>
    <row r="37" spans="1:18" s="47" customFormat="1" ht="9.6" customHeight="1">
      <c r="A37" s="163"/>
      <c r="B37" s="50"/>
      <c r="C37" s="50"/>
      <c r="D37" s="58"/>
      <c r="E37" s="161"/>
      <c r="F37" s="161"/>
      <c r="G37" s="155"/>
      <c r="H37" s="161"/>
      <c r="I37" s="176"/>
      <c r="J37" s="161"/>
      <c r="K37" s="162"/>
      <c r="L37" s="161"/>
      <c r="M37" s="162"/>
      <c r="N37" s="162"/>
      <c r="O37" s="166"/>
      <c r="P37" s="79" t="str">
        <f>UPPER(IF(OR(O38="a",O38="as"),N21,IF(OR(O38="b",O38="bs"),N53,)))</f>
        <v>DEVAUX</v>
      </c>
      <c r="Q37" s="209"/>
      <c r="R37" s="46"/>
    </row>
    <row r="38" spans="1:18" s="47" customFormat="1" ht="9.6" customHeight="1">
      <c r="A38" s="163"/>
      <c r="B38" s="50"/>
      <c r="C38" s="50"/>
      <c r="D38" s="58"/>
      <c r="E38" s="161"/>
      <c r="F38" s="161"/>
      <c r="G38" s="155"/>
      <c r="H38" s="161"/>
      <c r="I38" s="176"/>
      <c r="J38" s="161"/>
      <c r="K38" s="162"/>
      <c r="L38" s="161"/>
      <c r="M38" s="162"/>
      <c r="N38" s="52" t="s">
        <v>13</v>
      </c>
      <c r="O38" s="60" t="s">
        <v>27</v>
      </c>
      <c r="P38" s="168" t="str">
        <f>UPPER(IF(OR(O38="a",O38="as"),N22,IF(OR(O38="b",O38="bs"),N54,)))</f>
        <v>SYLVESTER</v>
      </c>
      <c r="Q38" s="213"/>
      <c r="R38" s="46"/>
    </row>
    <row r="39" spans="1:18" s="47" customFormat="1" ht="9.6" customHeight="1">
      <c r="A39" s="163">
        <v>9</v>
      </c>
      <c r="B39" s="37">
        <f>IF($D39="","",VLOOKUP($D39,'[3]Boys Do Main Draw Prep'!$A$7:$V$23,20))</f>
        <v>0</v>
      </c>
      <c r="C39" s="37">
        <f>IF($D39="","",VLOOKUP($D39,'[3]Boys Do Main Draw Prep'!$A$7:$V$23,21))</f>
        <v>0</v>
      </c>
      <c r="D39" s="38">
        <v>9</v>
      </c>
      <c r="E39" s="37" t="str">
        <f>UPPER(IF($D39="","",VLOOKUP($D39,'[3]Boys Do Main Draw Prep'!$A$7:$V$23,2)))</f>
        <v>MANCHIKANTI</v>
      </c>
      <c r="F39" s="37" t="str">
        <f>IF($D39="","",VLOOKUP($D39,'[3]Boys Do Main Draw Prep'!$A$7:$V$23,3))</f>
        <v>Syam</v>
      </c>
      <c r="G39" s="170"/>
      <c r="H39" s="37">
        <f>IF($D39="","",VLOOKUP($D39,'[3]Boys Do Main Draw Prep'!$A$7:$V$23,4))</f>
        <v>0</v>
      </c>
      <c r="I39" s="160"/>
      <c r="J39" s="161"/>
      <c r="K39" s="162"/>
      <c r="L39" s="161"/>
      <c r="M39" s="162"/>
      <c r="N39" s="161"/>
      <c r="O39" s="172"/>
      <c r="P39" s="173" t="s">
        <v>209</v>
      </c>
      <c r="Q39" s="43"/>
      <c r="R39" s="46"/>
    </row>
    <row r="40" spans="1:18" s="47" customFormat="1" ht="9.6" customHeight="1">
      <c r="A40" s="163"/>
      <c r="B40" s="50"/>
      <c r="C40" s="50"/>
      <c r="D40" s="50"/>
      <c r="E40" s="37" t="str">
        <f>UPPER(IF($D39="","",VLOOKUP($D39,'[3]Boys Do Main Draw Prep'!$A$7:$V$23,7)))</f>
        <v>QUASHIE</v>
      </c>
      <c r="F40" s="37" t="str">
        <f>IF($D39="","",VLOOKUP($D39,'[3]Boys Do Main Draw Prep'!$A$7:$V$23,8))</f>
        <v>Drew</v>
      </c>
      <c r="G40" s="170"/>
      <c r="H40" s="37">
        <f>IF($D39="","",VLOOKUP($D39,'[3]Boys Do Main Draw Prep'!$A$7:$V$23,9))</f>
        <v>0</v>
      </c>
      <c r="I40" s="164"/>
      <c r="J40" s="165" t="str">
        <f>IF(I40="a",E39,IF(I40="b",E41,""))</f>
        <v/>
      </c>
      <c r="K40" s="162"/>
      <c r="L40" s="161"/>
      <c r="M40" s="162"/>
      <c r="N40" s="161"/>
      <c r="O40" s="172"/>
      <c r="P40" s="174"/>
      <c r="Q40" s="214"/>
      <c r="R40" s="46"/>
    </row>
    <row r="41" spans="1:18" s="47" customFormat="1" ht="9.6" customHeight="1">
      <c r="A41" s="163"/>
      <c r="B41" s="50"/>
      <c r="C41" s="50"/>
      <c r="D41" s="58"/>
      <c r="E41" s="161"/>
      <c r="F41" s="161"/>
      <c r="G41" s="155"/>
      <c r="H41" s="161"/>
      <c r="I41" s="166"/>
      <c r="J41" s="79" t="str">
        <f>UPPER(IF(OR(I42="a",I42="as"),E39,IF(OR(I42="b",I42="bs"),E43,)))</f>
        <v>AUGUSTINE</v>
      </c>
      <c r="K41" s="167"/>
      <c r="L41" s="161"/>
      <c r="M41" s="162"/>
      <c r="N41" s="161"/>
      <c r="O41" s="172"/>
      <c r="P41" s="161"/>
      <c r="Q41" s="43"/>
      <c r="R41" s="46"/>
    </row>
    <row r="42" spans="1:18" s="47" customFormat="1" ht="9.6" customHeight="1">
      <c r="A42" s="163"/>
      <c r="B42" s="50"/>
      <c r="C42" s="50"/>
      <c r="D42" s="58"/>
      <c r="E42" s="161"/>
      <c r="F42" s="161"/>
      <c r="G42" s="155"/>
      <c r="H42" s="52" t="s">
        <v>13</v>
      </c>
      <c r="I42" s="60" t="s">
        <v>27</v>
      </c>
      <c r="J42" s="168" t="str">
        <f>UPPER(IF(OR(I42="a",I42="as"),E40,IF(OR(I42="b",I42="bs"),E44,)))</f>
        <v>AUGUSTINE</v>
      </c>
      <c r="K42" s="169"/>
      <c r="L42" s="161"/>
      <c r="M42" s="162"/>
      <c r="N42" s="161"/>
      <c r="O42" s="172"/>
      <c r="P42" s="161"/>
      <c r="Q42" s="43"/>
      <c r="R42" s="46"/>
    </row>
    <row r="43" spans="1:18" s="47" customFormat="1" ht="9.6" customHeight="1">
      <c r="A43" s="163">
        <v>10</v>
      </c>
      <c r="B43" s="37">
        <f>IF($D43="","",VLOOKUP($D43,'[3]Boys Do Main Draw Prep'!$A$7:$V$23,20))</f>
        <v>0</v>
      </c>
      <c r="C43" s="37">
        <f>IF($D43="","",VLOOKUP($D43,'[3]Boys Do Main Draw Prep'!$A$7:$V$23,21))</f>
        <v>0</v>
      </c>
      <c r="D43" s="38">
        <v>5</v>
      </c>
      <c r="E43" s="37" t="str">
        <f>UPPER(IF($D43="","",VLOOKUP($D43,'[3]Boys Do Main Draw Prep'!$A$7:$V$23,2)))</f>
        <v>AUGUSTINE</v>
      </c>
      <c r="F43" s="37" t="str">
        <f>IF($D43="","",VLOOKUP($D43,'[3]Boys Do Main Draw Prep'!$A$7:$V$23,3))</f>
        <v>Andre</v>
      </c>
      <c r="G43" s="170"/>
      <c r="H43" s="37">
        <f>IF($D43="","",VLOOKUP($D43,'[3]Boys Do Main Draw Prep'!$A$7:$V$23,4))</f>
        <v>0</v>
      </c>
      <c r="I43" s="171"/>
      <c r="J43" s="161" t="s">
        <v>176</v>
      </c>
      <c r="K43" s="172"/>
      <c r="L43" s="173"/>
      <c r="M43" s="167"/>
      <c r="N43" s="161"/>
      <c r="O43" s="172"/>
      <c r="P43" s="161"/>
      <c r="Q43" s="43"/>
      <c r="R43" s="46"/>
    </row>
    <row r="44" spans="1:18" s="47" customFormat="1" ht="9.6" customHeight="1">
      <c r="A44" s="163"/>
      <c r="B44" s="50"/>
      <c r="C44" s="50"/>
      <c r="D44" s="50"/>
      <c r="E44" s="37" t="str">
        <f>UPPER(IF($D43="","",VLOOKUP($D43,'[3]Boys Do Main Draw Prep'!$A$7:$V$23,7)))</f>
        <v>AUGUSTINE</v>
      </c>
      <c r="F44" s="37" t="str">
        <f>IF($D43="","",VLOOKUP($D43,'[3]Boys Do Main Draw Prep'!$A$7:$V$23,8))</f>
        <v>Joel</v>
      </c>
      <c r="G44" s="170"/>
      <c r="H44" s="37">
        <f>IF($D43="","",VLOOKUP($D43,'[3]Boys Do Main Draw Prep'!$A$7:$V$23,9))</f>
        <v>0</v>
      </c>
      <c r="I44" s="164"/>
      <c r="J44" s="161"/>
      <c r="K44" s="172"/>
      <c r="L44" s="174"/>
      <c r="M44" s="175"/>
      <c r="N44" s="161"/>
      <c r="O44" s="172"/>
      <c r="P44" s="161"/>
      <c r="Q44" s="43"/>
      <c r="R44" s="46"/>
    </row>
    <row r="45" spans="1:18" s="47" customFormat="1" ht="9.6" customHeight="1">
      <c r="A45" s="163"/>
      <c r="B45" s="50"/>
      <c r="C45" s="50"/>
      <c r="D45" s="58"/>
      <c r="E45" s="161"/>
      <c r="F45" s="161"/>
      <c r="G45" s="155"/>
      <c r="H45" s="161"/>
      <c r="I45" s="176"/>
      <c r="J45" s="161"/>
      <c r="K45" s="166"/>
      <c r="L45" s="79" t="str">
        <f>UPPER(IF(OR(K46="a",K46="as"),J41,IF(OR(K46="b",K46="bs"),J49,)))</f>
        <v>AUGUSTINE</v>
      </c>
      <c r="M45" s="162"/>
      <c r="N45" s="161"/>
      <c r="O45" s="172"/>
      <c r="P45" s="161"/>
      <c r="Q45" s="43"/>
      <c r="R45" s="46"/>
    </row>
    <row r="46" spans="1:18" s="47" customFormat="1" ht="9.6" customHeight="1">
      <c r="A46" s="163"/>
      <c r="B46" s="50"/>
      <c r="C46" s="50"/>
      <c r="D46" s="58"/>
      <c r="E46" s="161"/>
      <c r="F46" s="161"/>
      <c r="G46" s="155"/>
      <c r="H46" s="161"/>
      <c r="I46" s="176"/>
      <c r="J46" s="52" t="s">
        <v>13</v>
      </c>
      <c r="K46" s="60" t="s">
        <v>17</v>
      </c>
      <c r="L46" s="168" t="str">
        <f>UPPER(IF(OR(K46="a",K46="as"),J42,IF(OR(K46="b",K46="bs"),J50,)))</f>
        <v>AUGUSTINE</v>
      </c>
      <c r="M46" s="169"/>
      <c r="N46" s="161"/>
      <c r="O46" s="172"/>
      <c r="P46" s="161"/>
      <c r="Q46" s="43"/>
      <c r="R46" s="46"/>
    </row>
    <row r="47" spans="1:18" s="47" customFormat="1" ht="9.6" customHeight="1">
      <c r="A47" s="163">
        <v>11</v>
      </c>
      <c r="B47" s="37">
        <f>IF($D47="","",VLOOKUP($D47,'[3]Boys Do Main Draw Prep'!$A$7:$V$23,20))</f>
        <v>0</v>
      </c>
      <c r="C47" s="37">
        <f>IF($D47="","",VLOOKUP($D47,'[3]Boys Do Main Draw Prep'!$A$7:$V$23,21))</f>
        <v>0</v>
      </c>
      <c r="D47" s="38">
        <v>16</v>
      </c>
      <c r="E47" s="37" t="str">
        <f>UPPER(IF($D47="","",VLOOKUP($D47,'[3]Boys Do Main Draw Prep'!$A$7:$V$23,2)))</f>
        <v>BYE</v>
      </c>
      <c r="F47" s="37">
        <f>IF($D47="","",VLOOKUP($D47,'[3]Boys Do Main Draw Prep'!$A$7:$V$23,3))</f>
        <v>0</v>
      </c>
      <c r="G47" s="170"/>
      <c r="H47" s="37">
        <f>IF($D47="","",VLOOKUP($D47,'[3]Boys Do Main Draw Prep'!$A$7:$V$23,4))</f>
        <v>0</v>
      </c>
      <c r="I47" s="160"/>
      <c r="J47" s="161"/>
      <c r="K47" s="172"/>
      <c r="L47" s="161" t="s">
        <v>204</v>
      </c>
      <c r="M47" s="172"/>
      <c r="N47" s="173"/>
      <c r="O47" s="172"/>
      <c r="P47" s="161"/>
      <c r="Q47" s="43"/>
      <c r="R47" s="46"/>
    </row>
    <row r="48" spans="1:18" s="47" customFormat="1" ht="9.6" customHeight="1">
      <c r="A48" s="163"/>
      <c r="B48" s="50"/>
      <c r="C48" s="50"/>
      <c r="D48" s="50"/>
      <c r="E48" s="37" t="str">
        <f>UPPER(IF($D47="","",VLOOKUP($D47,'[3]Boys Do Main Draw Prep'!$A$7:$V$23,7)))</f>
        <v>BYE</v>
      </c>
      <c r="F48" s="37">
        <f>IF($D47="","",VLOOKUP($D47,'[3]Boys Do Main Draw Prep'!$A$7:$V$23,8))</f>
        <v>0</v>
      </c>
      <c r="G48" s="170"/>
      <c r="H48" s="37">
        <f>IF($D47="","",VLOOKUP($D47,'[3]Boys Do Main Draw Prep'!$A$7:$V$23,9))</f>
        <v>0</v>
      </c>
      <c r="I48" s="164"/>
      <c r="J48" s="165" t="str">
        <f>IF(I48="a",E47,IF(I48="b",E49,""))</f>
        <v/>
      </c>
      <c r="K48" s="172"/>
      <c r="L48" s="161"/>
      <c r="M48" s="172"/>
      <c r="N48" s="161"/>
      <c r="O48" s="172"/>
      <c r="P48" s="161"/>
      <c r="Q48" s="43"/>
      <c r="R48" s="46"/>
    </row>
    <row r="49" spans="1:18" s="47" customFormat="1" ht="9.6" customHeight="1">
      <c r="A49" s="163"/>
      <c r="B49" s="50"/>
      <c r="C49" s="50"/>
      <c r="D49" s="50"/>
      <c r="E49" s="161"/>
      <c r="F49" s="161"/>
      <c r="G49" s="155"/>
      <c r="H49" s="161"/>
      <c r="I49" s="166"/>
      <c r="J49" s="79" t="str">
        <f>UPPER(IF(OR(I50="a",I50="as"),E47,IF(OR(I50="b",I50="bs"),E51,)))</f>
        <v>GONSALVES</v>
      </c>
      <c r="K49" s="180"/>
      <c r="L49" s="161"/>
      <c r="M49" s="172"/>
      <c r="N49" s="161"/>
      <c r="O49" s="172"/>
      <c r="P49" s="161"/>
      <c r="Q49" s="43"/>
      <c r="R49" s="46"/>
    </row>
    <row r="50" spans="1:18" s="47" customFormat="1" ht="9.6" customHeight="1">
      <c r="A50" s="163"/>
      <c r="B50" s="50"/>
      <c r="C50" s="50"/>
      <c r="D50" s="50"/>
      <c r="E50" s="161"/>
      <c r="F50" s="161"/>
      <c r="G50" s="155"/>
      <c r="H50" s="52" t="s">
        <v>13</v>
      </c>
      <c r="I50" s="60" t="s">
        <v>29</v>
      </c>
      <c r="J50" s="168" t="str">
        <f>UPPER(IF(OR(I50="a",I50="as"),E48,IF(OR(I50="b",I50="bs"),E52,)))</f>
        <v>SHAMSI</v>
      </c>
      <c r="K50" s="164"/>
      <c r="L50" s="161"/>
      <c r="M50" s="172"/>
      <c r="N50" s="161"/>
      <c r="O50" s="172"/>
      <c r="P50" s="161"/>
      <c r="Q50" s="43"/>
      <c r="R50" s="46"/>
    </row>
    <row r="51" spans="1:18" s="47" customFormat="1" ht="9.6" customHeight="1">
      <c r="A51" s="158">
        <v>12</v>
      </c>
      <c r="B51" s="37">
        <f>IF($D51="","",VLOOKUP($D51,'[3]Boys Do Main Draw Prep'!$A$7:$V$23,20))</f>
        <v>0</v>
      </c>
      <c r="C51" s="37">
        <f>IF($D51="","",VLOOKUP($D51,'[3]Boys Do Main Draw Prep'!$A$7:$V$23,21))</f>
        <v>0</v>
      </c>
      <c r="D51" s="38">
        <v>10</v>
      </c>
      <c r="E51" s="39" t="str">
        <f>UPPER(IF($D51="","",VLOOKUP($D51,'[3]Boys Do Main Draw Prep'!$A$7:$V$23,2)))</f>
        <v>GONSALVES</v>
      </c>
      <c r="F51" s="39" t="str">
        <f>IF($D51="","",VLOOKUP($D51,'[3]Boys Do Main Draw Prep'!$A$7:$V$23,3))</f>
        <v>Josh</v>
      </c>
      <c r="G51" s="159"/>
      <c r="H51" s="39">
        <f>IF($D51="","",VLOOKUP($D51,'[3]Boys Do Main Draw Prep'!$A$7:$V$23,4))</f>
        <v>0</v>
      </c>
      <c r="I51" s="171"/>
      <c r="J51" s="161"/>
      <c r="K51" s="162"/>
      <c r="L51" s="173"/>
      <c r="M51" s="180"/>
      <c r="N51" s="161"/>
      <c r="O51" s="172"/>
      <c r="P51" s="161"/>
      <c r="Q51" s="43"/>
      <c r="R51" s="46"/>
    </row>
    <row r="52" spans="1:18" s="47" customFormat="1" ht="9.6" customHeight="1">
      <c r="A52" s="163"/>
      <c r="B52" s="50"/>
      <c r="C52" s="50"/>
      <c r="D52" s="50"/>
      <c r="E52" s="39" t="str">
        <f>UPPER(IF($D51="","",VLOOKUP($D51,'[3]Boys Do Main Draw Prep'!$A$7:$V$23,7)))</f>
        <v>SHAMSI</v>
      </c>
      <c r="F52" s="39" t="str">
        <f>IF($D51="","",VLOOKUP($D51,'[3]Boys Do Main Draw Prep'!$A$7:$V$23,8))</f>
        <v>Luca</v>
      </c>
      <c r="G52" s="159"/>
      <c r="H52" s="39">
        <f>IF($D51="","",VLOOKUP($D51,'[3]Boys Do Main Draw Prep'!$A$7:$V$23,9))</f>
        <v>0</v>
      </c>
      <c r="I52" s="164"/>
      <c r="J52" s="161"/>
      <c r="K52" s="162"/>
      <c r="L52" s="174"/>
      <c r="M52" s="208"/>
      <c r="N52" s="161"/>
      <c r="O52" s="172"/>
      <c r="P52" s="161"/>
      <c r="Q52" s="43"/>
      <c r="R52" s="46"/>
    </row>
    <row r="53" spans="1:18" s="47" customFormat="1" ht="9.6" customHeight="1">
      <c r="A53" s="163"/>
      <c r="B53" s="50"/>
      <c r="C53" s="50"/>
      <c r="D53" s="50"/>
      <c r="E53" s="161"/>
      <c r="F53" s="161"/>
      <c r="G53" s="155"/>
      <c r="H53" s="161"/>
      <c r="I53" s="176"/>
      <c r="J53" s="161"/>
      <c r="K53" s="162"/>
      <c r="L53" s="161"/>
      <c r="M53" s="166"/>
      <c r="N53" s="79" t="str">
        <f>UPPER(IF(OR(M54="a",M54="as"),L45,IF(OR(M54="b",M54="bs"),L61,)))</f>
        <v>DEVAUX</v>
      </c>
      <c r="O53" s="172"/>
      <c r="P53" s="161"/>
      <c r="Q53" s="43"/>
      <c r="R53" s="46"/>
    </row>
    <row r="54" spans="1:18" s="47" customFormat="1" ht="9.6" customHeight="1">
      <c r="A54" s="163"/>
      <c r="B54" s="50"/>
      <c r="C54" s="50"/>
      <c r="D54" s="50"/>
      <c r="E54" s="161"/>
      <c r="F54" s="161"/>
      <c r="G54" s="155"/>
      <c r="H54" s="161"/>
      <c r="I54" s="176"/>
      <c r="J54" s="161"/>
      <c r="K54" s="162"/>
      <c r="L54" s="52" t="s">
        <v>13</v>
      </c>
      <c r="M54" s="60" t="s">
        <v>27</v>
      </c>
      <c r="N54" s="168" t="str">
        <f>UPPER(IF(OR(M54="a",M54="as"),L46,IF(OR(M54="b",M54="bs"),L62,)))</f>
        <v>SYLVESTER</v>
      </c>
      <c r="O54" s="164"/>
      <c r="P54" s="161"/>
      <c r="Q54" s="43"/>
      <c r="R54" s="46"/>
    </row>
    <row r="55" spans="1:18" s="47" customFormat="1" ht="9.6" customHeight="1">
      <c r="A55" s="163">
        <v>13</v>
      </c>
      <c r="B55" s="37">
        <f>IF($D55="","",VLOOKUP($D55,'[3]Boys Do Main Draw Prep'!$A$7:$V$23,20))</f>
        <v>0</v>
      </c>
      <c r="C55" s="37">
        <f>IF($D55="","",VLOOKUP($D55,'[3]Boys Do Main Draw Prep'!$A$7:$V$23,21))</f>
        <v>0</v>
      </c>
      <c r="D55" s="38">
        <v>7</v>
      </c>
      <c r="E55" s="37" t="str">
        <f>UPPER(IF($D55="","",VLOOKUP($D55,'[3]Boys Do Main Draw Prep'!$A$7:$V$23,2)))</f>
        <v>HART</v>
      </c>
      <c r="F55" s="37" t="str">
        <f>IF($D55="","",VLOOKUP($D55,'[3]Boys Do Main Draw Prep'!$A$7:$V$23,3))</f>
        <v>Tyler</v>
      </c>
      <c r="G55" s="170"/>
      <c r="H55" s="37">
        <f>IF($D55="","",VLOOKUP($D55,'[3]Boys Do Main Draw Prep'!$A$7:$V$23,4))</f>
        <v>0</v>
      </c>
      <c r="I55" s="160"/>
      <c r="J55" s="161"/>
      <c r="K55" s="162"/>
      <c r="L55" s="161"/>
      <c r="M55" s="172"/>
      <c r="N55" s="161" t="s">
        <v>186</v>
      </c>
      <c r="O55" s="162"/>
      <c r="P55" s="161"/>
      <c r="Q55" s="43"/>
      <c r="R55" s="46"/>
    </row>
    <row r="56" spans="1:18" s="47" customFormat="1" ht="9.6" customHeight="1">
      <c r="A56" s="163"/>
      <c r="B56" s="50"/>
      <c r="C56" s="50"/>
      <c r="D56" s="50"/>
      <c r="E56" s="37" t="str">
        <f>UPPER(IF($D55="","",VLOOKUP($D55,'[3]Boys Do Main Draw Prep'!$A$7:$V$23,7)))</f>
        <v>PASEA</v>
      </c>
      <c r="F56" s="37" t="str">
        <f>IF($D55="","",VLOOKUP($D55,'[3]Boys Do Main Draw Prep'!$A$7:$V$23,8))</f>
        <v>Tim</v>
      </c>
      <c r="G56" s="170"/>
      <c r="H56" s="37">
        <f>IF($D55="","",VLOOKUP($D55,'[3]Boys Do Main Draw Prep'!$A$7:$V$23,9))</f>
        <v>0</v>
      </c>
      <c r="I56" s="164"/>
      <c r="J56" s="165" t="str">
        <f>IF(I56="a",E55,IF(I56="b",E57,""))</f>
        <v/>
      </c>
      <c r="K56" s="162"/>
      <c r="L56" s="161"/>
      <c r="M56" s="172"/>
      <c r="N56" s="161"/>
      <c r="O56" s="162"/>
      <c r="P56" s="161"/>
      <c r="Q56" s="43"/>
      <c r="R56" s="46"/>
    </row>
    <row r="57" spans="1:18" s="47" customFormat="1" ht="9.6" customHeight="1">
      <c r="A57" s="163"/>
      <c r="B57" s="50"/>
      <c r="C57" s="50"/>
      <c r="D57" s="58"/>
      <c r="E57" s="161"/>
      <c r="F57" s="161"/>
      <c r="G57" s="155"/>
      <c r="H57" s="161"/>
      <c r="I57" s="166"/>
      <c r="J57" s="79" t="str">
        <f>UPPER(IF(OR(I58="a",I58="as"),E55,IF(OR(I58="b",I58="bs"),E59,)))</f>
        <v>HART</v>
      </c>
      <c r="K57" s="167"/>
      <c r="L57" s="161"/>
      <c r="M57" s="172"/>
      <c r="N57" s="161"/>
      <c r="O57" s="162"/>
      <c r="P57" s="161"/>
      <c r="Q57" s="43"/>
      <c r="R57" s="46"/>
    </row>
    <row r="58" spans="1:18" s="47" customFormat="1" ht="9.6" customHeight="1">
      <c r="A58" s="163"/>
      <c r="B58" s="50"/>
      <c r="C58" s="50"/>
      <c r="D58" s="58"/>
      <c r="E58" s="161"/>
      <c r="F58" s="161"/>
      <c r="G58" s="155"/>
      <c r="H58" s="52" t="s">
        <v>13</v>
      </c>
      <c r="I58" s="60" t="s">
        <v>17</v>
      </c>
      <c r="J58" s="168" t="str">
        <f>UPPER(IF(OR(I58="a",I58="as"),E56,IF(OR(I58="b",I58="bs"),E60,)))</f>
        <v>PASEA</v>
      </c>
      <c r="K58" s="169"/>
      <c r="L58" s="161"/>
      <c r="M58" s="172"/>
      <c r="N58" s="161"/>
      <c r="O58" s="162"/>
      <c r="P58" s="161"/>
      <c r="Q58" s="43"/>
      <c r="R58" s="46"/>
    </row>
    <row r="59" spans="1:18" s="47" customFormat="1" ht="9.6" customHeight="1">
      <c r="A59" s="163">
        <v>14</v>
      </c>
      <c r="B59" s="37">
        <f>IF($D59="","",VLOOKUP($D59,'[3]Boys Do Main Draw Prep'!$A$7:$V$23,20))</f>
        <v>0</v>
      </c>
      <c r="C59" s="37">
        <f>IF($D59="","",VLOOKUP($D59,'[3]Boys Do Main Draw Prep'!$A$7:$V$23,21))</f>
        <v>0</v>
      </c>
      <c r="D59" s="38">
        <v>12</v>
      </c>
      <c r="E59" s="37" t="str">
        <f>UPPER(IF($D59="","",VLOOKUP($D59,'[3]Boys Do Main Draw Prep'!$A$7:$V$23,2)))</f>
        <v>ALI</v>
      </c>
      <c r="F59" s="37" t="str">
        <f>IF($D59="","",VLOOKUP($D59,'[3]Boys Do Main Draw Prep'!$A$7:$V$23,3))</f>
        <v>Elias</v>
      </c>
      <c r="G59" s="170"/>
      <c r="H59" s="37">
        <f>IF($D59="","",VLOOKUP($D59,'[3]Boys Do Main Draw Prep'!$A$7:$V$23,4))</f>
        <v>0</v>
      </c>
      <c r="I59" s="171"/>
      <c r="J59" s="161" t="s">
        <v>185</v>
      </c>
      <c r="K59" s="172"/>
      <c r="L59" s="173"/>
      <c r="M59" s="180"/>
      <c r="N59" s="161"/>
      <c r="O59" s="162"/>
      <c r="P59" s="161"/>
      <c r="Q59" s="43"/>
      <c r="R59" s="46"/>
    </row>
    <row r="60" spans="1:18" s="47" customFormat="1" ht="9.6" customHeight="1">
      <c r="A60" s="163"/>
      <c r="B60" s="50"/>
      <c r="C60" s="50"/>
      <c r="D60" s="50"/>
      <c r="E60" s="37" t="str">
        <f>UPPER(IF($D59="","",VLOOKUP($D59,'[3]Boys Do Main Draw Prep'!$A$7:$V$23,7)))</f>
        <v>D'ARCY</v>
      </c>
      <c r="F60" s="37" t="str">
        <f>IF($D59="","",VLOOKUP($D59,'[3]Boys Do Main Draw Prep'!$A$7:$V$23,8))</f>
        <v>Dominic</v>
      </c>
      <c r="G60" s="170"/>
      <c r="H60" s="37">
        <f>IF($D59="","",VLOOKUP($D59,'[3]Boys Do Main Draw Prep'!$A$7:$V$23,9))</f>
        <v>0</v>
      </c>
      <c r="I60" s="164"/>
      <c r="J60" s="161"/>
      <c r="K60" s="172"/>
      <c r="L60" s="174"/>
      <c r="M60" s="208"/>
      <c r="N60" s="161"/>
      <c r="O60" s="162"/>
      <c r="P60" s="161"/>
      <c r="Q60" s="43"/>
      <c r="R60" s="46"/>
    </row>
    <row r="61" spans="1:18" s="47" customFormat="1" ht="9.6" customHeight="1">
      <c r="A61" s="163"/>
      <c r="B61" s="50"/>
      <c r="C61" s="50"/>
      <c r="D61" s="58"/>
      <c r="E61" s="161"/>
      <c r="F61" s="161"/>
      <c r="G61" s="155"/>
      <c r="H61" s="161"/>
      <c r="I61" s="176"/>
      <c r="J61" s="161"/>
      <c r="K61" s="166"/>
      <c r="L61" s="79" t="str">
        <f>UPPER(IF(OR(K62="a",K62="as"),J57,IF(OR(K62="b",K62="bs"),J65,)))</f>
        <v>DEVAUX</v>
      </c>
      <c r="M61" s="172"/>
      <c r="N61" s="161"/>
      <c r="O61" s="162"/>
      <c r="P61" s="161"/>
      <c r="Q61" s="43"/>
      <c r="R61" s="46"/>
    </row>
    <row r="62" spans="1:18" s="47" customFormat="1" ht="9.6" customHeight="1">
      <c r="A62" s="163"/>
      <c r="B62" s="50"/>
      <c r="C62" s="50"/>
      <c r="D62" s="58"/>
      <c r="E62" s="161"/>
      <c r="F62" s="161"/>
      <c r="G62" s="155"/>
      <c r="H62" s="161"/>
      <c r="I62" s="176"/>
      <c r="J62" s="52" t="s">
        <v>13</v>
      </c>
      <c r="K62" s="60" t="s">
        <v>27</v>
      </c>
      <c r="L62" s="168" t="str">
        <f>UPPER(IF(OR(K62="a",K62="as"),J58,IF(OR(K62="b",K62="bs"),J66,)))</f>
        <v>SYLVESTER</v>
      </c>
      <c r="M62" s="164"/>
      <c r="N62" s="161"/>
      <c r="O62" s="162"/>
      <c r="P62" s="161"/>
      <c r="Q62" s="43"/>
      <c r="R62" s="46"/>
    </row>
    <row r="63" spans="1:18" s="47" customFormat="1" ht="9.6" customHeight="1">
      <c r="A63" s="163">
        <v>15</v>
      </c>
      <c r="B63" s="37">
        <f>IF($D63="","",VLOOKUP($D63,'[3]Boys Do Main Draw Prep'!$A$7:$V$23,20))</f>
        <v>0</v>
      </c>
      <c r="C63" s="37">
        <f>IF($D63="","",VLOOKUP($D63,'[3]Boys Do Main Draw Prep'!$A$7:$V$23,21))</f>
        <v>0</v>
      </c>
      <c r="D63" s="38">
        <v>16</v>
      </c>
      <c r="E63" s="37" t="str">
        <f>UPPER(IF($D63="","",VLOOKUP($D63,'[3]Boys Do Main Draw Prep'!$A$7:$V$23,2)))</f>
        <v>BYE</v>
      </c>
      <c r="F63" s="37">
        <f>IF($D63="","",VLOOKUP($D63,'[3]Boys Do Main Draw Prep'!$A$7:$V$23,3))</f>
        <v>0</v>
      </c>
      <c r="G63" s="170"/>
      <c r="H63" s="37">
        <f>IF($D63="","",VLOOKUP($D63,'[3]Boys Do Main Draw Prep'!$A$7:$V$23,4))</f>
        <v>0</v>
      </c>
      <c r="I63" s="160"/>
      <c r="J63" s="161"/>
      <c r="K63" s="172"/>
      <c r="L63" s="161" t="s">
        <v>185</v>
      </c>
      <c r="M63" s="162"/>
      <c r="N63" s="173"/>
      <c r="O63" s="162"/>
      <c r="P63" s="161"/>
      <c r="Q63" s="43"/>
      <c r="R63" s="46"/>
    </row>
    <row r="64" spans="1:18" s="47" customFormat="1" ht="9.6" customHeight="1">
      <c r="A64" s="163"/>
      <c r="B64" s="50"/>
      <c r="C64" s="50"/>
      <c r="D64" s="50"/>
      <c r="E64" s="37" t="str">
        <f>UPPER(IF($D63="","",VLOOKUP($D63,'[3]Boys Do Main Draw Prep'!$A$7:$V$23,7)))</f>
        <v>BYE</v>
      </c>
      <c r="F64" s="37">
        <f>IF($D63="","",VLOOKUP($D63,'[3]Boys Do Main Draw Prep'!$A$7:$V$23,8))</f>
        <v>0</v>
      </c>
      <c r="G64" s="170"/>
      <c r="H64" s="37">
        <f>IF($D63="","",VLOOKUP($D63,'[3]Boys Do Main Draw Prep'!$A$7:$V$23,9))</f>
        <v>0</v>
      </c>
      <c r="I64" s="164"/>
      <c r="J64" s="165" t="str">
        <f>IF(I64="a",E63,IF(I64="b",E65,""))</f>
        <v/>
      </c>
      <c r="K64" s="172"/>
      <c r="L64" s="161"/>
      <c r="M64" s="162"/>
      <c r="N64" s="161"/>
      <c r="O64" s="162"/>
      <c r="P64" s="161"/>
      <c r="Q64" s="43"/>
      <c r="R64" s="46"/>
    </row>
    <row r="65" spans="1:18" s="47" customFormat="1" ht="9.6" customHeight="1">
      <c r="A65" s="163"/>
      <c r="B65" s="50"/>
      <c r="C65" s="50"/>
      <c r="D65" s="50"/>
      <c r="E65" s="165"/>
      <c r="F65" s="165"/>
      <c r="G65" s="215"/>
      <c r="H65" s="165"/>
      <c r="I65" s="166"/>
      <c r="J65" s="79" t="str">
        <f>UPPER(IF(OR(I66="a",I66="as"),E63,IF(OR(I66="b",I66="bs"),E67,)))</f>
        <v>DEVAUX</v>
      </c>
      <c r="K65" s="180"/>
      <c r="L65" s="161"/>
      <c r="M65" s="162"/>
      <c r="N65" s="161"/>
      <c r="O65" s="162"/>
      <c r="P65" s="161"/>
      <c r="Q65" s="43"/>
      <c r="R65" s="46"/>
    </row>
    <row r="66" spans="1:18" s="47" customFormat="1" ht="9.6" customHeight="1">
      <c r="A66" s="163"/>
      <c r="B66" s="50"/>
      <c r="C66" s="50"/>
      <c r="D66" s="50"/>
      <c r="E66" s="161"/>
      <c r="F66" s="161"/>
      <c r="G66" s="155"/>
      <c r="H66" s="52" t="s">
        <v>13</v>
      </c>
      <c r="I66" s="60" t="s">
        <v>29</v>
      </c>
      <c r="J66" s="168" t="str">
        <f>UPPER(IF(OR(I66="a",I66="as"),E64,IF(OR(I66="b",I66="bs"),E68,)))</f>
        <v>SYLVESTER</v>
      </c>
      <c r="K66" s="164"/>
      <c r="L66" s="161"/>
      <c r="M66" s="162"/>
      <c r="N66" s="161"/>
      <c r="O66" s="162"/>
      <c r="P66" s="161"/>
      <c r="Q66" s="43"/>
      <c r="R66" s="46"/>
    </row>
    <row r="67" spans="1:18" s="47" customFormat="1" ht="9.6" customHeight="1">
      <c r="A67" s="158">
        <v>16</v>
      </c>
      <c r="B67" s="37">
        <f>IF($D67="","",VLOOKUP($D67,'[3]Boys Do Main Draw Prep'!$A$7:$V$23,20))</f>
        <v>0</v>
      </c>
      <c r="C67" s="37">
        <f>IF($D67="","",VLOOKUP($D67,'[3]Boys Do Main Draw Prep'!$A$7:$V$23,21))</f>
        <v>0</v>
      </c>
      <c r="D67" s="38">
        <v>2</v>
      </c>
      <c r="E67" s="39" t="str">
        <f>UPPER(IF($D67="","",VLOOKUP($D67,'[3]Boys Do Main Draw Prep'!$A$7:$V$23,2)))</f>
        <v>DEVAUX</v>
      </c>
      <c r="F67" s="39" t="str">
        <f>IF($D67="","",VLOOKUP($D67,'[3]Boys Do Main Draw Prep'!$A$7:$V$23,3))</f>
        <v>Charles</v>
      </c>
      <c r="G67" s="159"/>
      <c r="H67" s="39">
        <f>IF($D67="","",VLOOKUP($D67,'[3]Boys Do Main Draw Prep'!$A$7:$V$23,4))</f>
        <v>0</v>
      </c>
      <c r="I67" s="171"/>
      <c r="J67" s="161"/>
      <c r="K67" s="162"/>
      <c r="L67" s="173"/>
      <c r="M67" s="167"/>
      <c r="N67" s="161"/>
      <c r="O67" s="162"/>
      <c r="P67" s="161"/>
      <c r="Q67" s="43"/>
      <c r="R67" s="46"/>
    </row>
    <row r="68" spans="1:18" s="47" customFormat="1" ht="9.6" customHeight="1">
      <c r="A68" s="163"/>
      <c r="B68" s="50"/>
      <c r="C68" s="50"/>
      <c r="D68" s="50"/>
      <c r="E68" s="39" t="str">
        <f>UPPER(IF($D67="","",VLOOKUP($D67,'[3]Boys Do Main Draw Prep'!$A$7:$V$23,7)))</f>
        <v>SYLVESTER</v>
      </c>
      <c r="F68" s="39" t="str">
        <f>IF($D67="","",VLOOKUP($D67,'[3]Boys Do Main Draw Prep'!$A$7:$V$23,8))</f>
        <v>Sebastian</v>
      </c>
      <c r="G68" s="159"/>
      <c r="H68" s="39">
        <f>IF($D67="","",VLOOKUP($D67,'[3]Boys Do Main Draw Prep'!$A$7:$V$23,9))</f>
        <v>0</v>
      </c>
      <c r="I68" s="164"/>
      <c r="J68" s="161"/>
      <c r="K68" s="162"/>
      <c r="L68" s="174"/>
      <c r="M68" s="175"/>
      <c r="N68" s="161"/>
      <c r="O68" s="162"/>
      <c r="P68" s="161"/>
      <c r="Q68" s="43"/>
      <c r="R68" s="46"/>
    </row>
    <row r="69" spans="1:18" s="47" customFormat="1" ht="28.5" customHeight="1">
      <c r="A69" s="185"/>
      <c r="B69" s="186"/>
      <c r="C69" s="186"/>
      <c r="D69" s="187"/>
      <c r="E69" s="188"/>
      <c r="F69" s="188"/>
      <c r="G69" s="33"/>
      <c r="H69" s="188"/>
      <c r="I69" s="189"/>
      <c r="J69" s="44"/>
      <c r="K69" s="45"/>
      <c r="L69" s="44"/>
      <c r="M69" s="45"/>
      <c r="N69" s="44"/>
      <c r="O69" s="45"/>
      <c r="P69" s="44"/>
      <c r="Q69" s="45"/>
      <c r="R69" s="46"/>
    </row>
    <row r="70" spans="1:18" s="87" customFormat="1" ht="6" customHeight="1">
      <c r="A70" s="185"/>
      <c r="B70" s="186"/>
      <c r="C70" s="186"/>
      <c r="D70" s="187"/>
      <c r="E70" s="188"/>
      <c r="F70" s="188"/>
      <c r="G70" s="190"/>
      <c r="H70" s="188"/>
      <c r="I70" s="189"/>
      <c r="J70" s="44"/>
      <c r="K70" s="45"/>
      <c r="L70" s="84"/>
      <c r="M70" s="85"/>
      <c r="N70" s="84"/>
      <c r="O70" s="85"/>
      <c r="P70" s="84"/>
      <c r="Q70" s="85"/>
      <c r="R70" s="86"/>
    </row>
    <row r="71" spans="1:18" s="100" customFormat="1" ht="10.5" customHeight="1">
      <c r="A71" s="88" t="s">
        <v>34</v>
      </c>
      <c r="B71" s="89"/>
      <c r="C71" s="90"/>
      <c r="D71" s="91" t="s">
        <v>35</v>
      </c>
      <c r="E71" s="92" t="s">
        <v>66</v>
      </c>
      <c r="F71" s="92"/>
      <c r="G71" s="92"/>
      <c r="H71" s="191"/>
      <c r="I71" s="92" t="s">
        <v>35</v>
      </c>
      <c r="J71" s="92" t="s">
        <v>67</v>
      </c>
      <c r="K71" s="95"/>
      <c r="L71" s="92" t="s">
        <v>38</v>
      </c>
      <c r="M71" s="96"/>
      <c r="N71" s="97" t="s">
        <v>39</v>
      </c>
      <c r="O71" s="97"/>
      <c r="P71" s="98"/>
      <c r="Q71" s="99"/>
    </row>
    <row r="72" spans="1:18" s="100" customFormat="1" ht="9" customHeight="1">
      <c r="A72" s="101" t="s">
        <v>40</v>
      </c>
      <c r="B72" s="102"/>
      <c r="C72" s="103"/>
      <c r="D72" s="104">
        <v>1</v>
      </c>
      <c r="E72" s="105" t="str">
        <f>IF(D72&gt;$Q$79,,UPPER(VLOOKUP(D72,'[3]Boys Do Main Draw Prep'!$A$7:$R$23,2)))</f>
        <v>KERRY</v>
      </c>
      <c r="F72" s="192"/>
      <c r="G72" s="192"/>
      <c r="H72" s="193"/>
      <c r="I72" s="194" t="s">
        <v>41</v>
      </c>
      <c r="J72" s="102"/>
      <c r="K72" s="109"/>
      <c r="L72" s="102"/>
      <c r="M72" s="110"/>
      <c r="N72" s="111" t="s">
        <v>68</v>
      </c>
      <c r="O72" s="112"/>
      <c r="P72" s="112"/>
      <c r="Q72" s="113"/>
    </row>
    <row r="73" spans="1:18" s="100" customFormat="1" ht="9" customHeight="1">
      <c r="A73" s="101" t="s">
        <v>43</v>
      </c>
      <c r="B73" s="102"/>
      <c r="C73" s="103"/>
      <c r="D73" s="104"/>
      <c r="E73" s="105" t="str">
        <f>IF(D72&gt;$Q$79,,UPPER(VLOOKUP(D72,'[3]Boys Do Main Draw Prep'!$A$7:$R$23,7)))</f>
        <v>WONG</v>
      </c>
      <c r="F73" s="192"/>
      <c r="G73" s="192"/>
      <c r="H73" s="193"/>
      <c r="I73" s="194"/>
      <c r="J73" s="102"/>
      <c r="K73" s="109"/>
      <c r="L73" s="102"/>
      <c r="M73" s="110"/>
      <c r="N73" s="116"/>
      <c r="O73" s="115"/>
      <c r="P73" s="116"/>
      <c r="Q73" s="117"/>
    </row>
    <row r="74" spans="1:18" s="100" customFormat="1" ht="9" customHeight="1">
      <c r="A74" s="118" t="s">
        <v>45</v>
      </c>
      <c r="B74" s="116"/>
      <c r="C74" s="119"/>
      <c r="D74" s="104">
        <v>2</v>
      </c>
      <c r="E74" s="105" t="str">
        <f>IF(D74&gt;$Q$79,,UPPER(VLOOKUP(D74,'[3]Boys Do Main Draw Prep'!$A$7:$R$23,2)))</f>
        <v>DEVAUX</v>
      </c>
      <c r="F74" s="192"/>
      <c r="G74" s="192"/>
      <c r="H74" s="193"/>
      <c r="I74" s="194" t="s">
        <v>44</v>
      </c>
      <c r="J74" s="102"/>
      <c r="K74" s="109"/>
      <c r="L74" s="102"/>
      <c r="M74" s="110"/>
      <c r="N74" s="111" t="s">
        <v>47</v>
      </c>
      <c r="O74" s="112"/>
      <c r="P74" s="112"/>
      <c r="Q74" s="113"/>
    </row>
    <row r="75" spans="1:18" s="100" customFormat="1" ht="9" customHeight="1">
      <c r="A75" s="120"/>
      <c r="B75" s="24"/>
      <c r="C75" s="121"/>
      <c r="D75" s="104"/>
      <c r="E75" s="105" t="str">
        <f>IF(D74&gt;$Q$79,,UPPER(VLOOKUP(D74,'[3]Boys Do Main Draw Prep'!$A$7:$R$23,7)))</f>
        <v>SYLVESTER</v>
      </c>
      <c r="F75" s="192"/>
      <c r="G75" s="192"/>
      <c r="H75" s="193"/>
      <c r="I75" s="194"/>
      <c r="J75" s="102"/>
      <c r="K75" s="109"/>
      <c r="L75" s="102"/>
      <c r="M75" s="110"/>
      <c r="N75" s="102"/>
      <c r="O75" s="109"/>
      <c r="P75" s="102"/>
      <c r="Q75" s="110"/>
    </row>
    <row r="76" spans="1:18" s="100" customFormat="1" ht="9" customHeight="1">
      <c r="A76" s="122" t="s">
        <v>49</v>
      </c>
      <c r="B76" s="123"/>
      <c r="C76" s="124"/>
      <c r="D76" s="104">
        <v>3</v>
      </c>
      <c r="E76" s="105" t="str">
        <f>IF(D76&gt;$Q$79,,UPPER(VLOOKUP(D76,'[3]Boys Do Main Draw Prep'!$A$7:$R$23,2)))</f>
        <v>MILLINGTON</v>
      </c>
      <c r="F76" s="192"/>
      <c r="G76" s="192"/>
      <c r="H76" s="193"/>
      <c r="I76" s="194" t="s">
        <v>46</v>
      </c>
      <c r="J76" s="102"/>
      <c r="K76" s="109"/>
      <c r="L76" s="102"/>
      <c r="M76" s="110"/>
      <c r="N76" s="116"/>
      <c r="O76" s="115"/>
      <c r="P76" s="116"/>
      <c r="Q76" s="117"/>
    </row>
    <row r="77" spans="1:18" s="100" customFormat="1" ht="9" customHeight="1">
      <c r="A77" s="101" t="s">
        <v>40</v>
      </c>
      <c r="B77" s="102"/>
      <c r="C77" s="103"/>
      <c r="D77" s="104"/>
      <c r="E77" s="105" t="str">
        <f>IF(D76&gt;$Q$79,,UPPER(VLOOKUP(D76,'[3]Boys Do Main Draw Prep'!$A$7:$R$23,7)))</f>
        <v>READY</v>
      </c>
      <c r="F77" s="192"/>
      <c r="G77" s="192"/>
      <c r="H77" s="193"/>
      <c r="I77" s="194"/>
      <c r="J77" s="102"/>
      <c r="K77" s="109"/>
      <c r="L77" s="102"/>
      <c r="M77" s="110"/>
      <c r="N77" s="111" t="s">
        <v>52</v>
      </c>
      <c r="O77" s="112"/>
      <c r="P77" s="112"/>
      <c r="Q77" s="113"/>
    </row>
    <row r="78" spans="1:18" s="100" customFormat="1" ht="9" customHeight="1">
      <c r="A78" s="101" t="s">
        <v>53</v>
      </c>
      <c r="B78" s="102"/>
      <c r="C78" s="125"/>
      <c r="D78" s="104">
        <v>4</v>
      </c>
      <c r="E78" s="105" t="str">
        <f>IF(D78&gt;$Q$79,,UPPER(VLOOKUP(D78,'[3]Boys Do Main Draw Prep'!$A$7:$R$23,2)))</f>
        <v>ALEXIS</v>
      </c>
      <c r="F78" s="192"/>
      <c r="G78" s="192"/>
      <c r="H78" s="193"/>
      <c r="I78" s="194" t="s">
        <v>48</v>
      </c>
      <c r="J78" s="102"/>
      <c r="K78" s="109"/>
      <c r="L78" s="102"/>
      <c r="M78" s="110"/>
      <c r="N78" s="102"/>
      <c r="O78" s="109"/>
      <c r="P78" s="102"/>
      <c r="Q78" s="110"/>
    </row>
    <row r="79" spans="1:18" s="100" customFormat="1" ht="9" customHeight="1">
      <c r="A79" s="118" t="s">
        <v>55</v>
      </c>
      <c r="B79" s="116"/>
      <c r="C79" s="126"/>
      <c r="D79" s="127"/>
      <c r="E79" s="128" t="str">
        <f>IF(D78&gt;$Q$79,,UPPER(VLOOKUP(D78,'[3]Boys Do Main Draw Prep'!$A$7:$R$23,7)))</f>
        <v>WILLIAMS</v>
      </c>
      <c r="F79" s="195"/>
      <c r="G79" s="195"/>
      <c r="H79" s="196"/>
      <c r="I79" s="197"/>
      <c r="J79" s="116"/>
      <c r="K79" s="115"/>
      <c r="L79" s="116"/>
      <c r="M79" s="117"/>
      <c r="N79" s="116" t="str">
        <f>Q4</f>
        <v>Lamech Kevin Clarke</v>
      </c>
      <c r="O79" s="115"/>
      <c r="P79" s="116"/>
      <c r="Q79" s="198">
        <f>MIN(4,'[3]Boys Do Main Draw Prep'!$V$5)</f>
        <v>4</v>
      </c>
    </row>
    <row r="80" spans="1:18" ht="15.75" customHeight="1"/>
    <row r="81" ht="9" customHeight="1"/>
  </sheetData>
  <mergeCells count="1">
    <mergeCell ref="F2:L2"/>
  </mergeCells>
  <conditionalFormatting sqref="B7 B11 B15 B19 B23 B27 B31 B35 B39 B43 B47 B51 B55 B59 B63 B67">
    <cfRule type="cellIs" dxfId="54" priority="1" stopIfTrue="1" operator="equal">
      <formula>"DA"</formula>
    </cfRule>
  </conditionalFormatting>
  <conditionalFormatting sqref="H10 H58 H42 H50 H34 H26 H18 H66 J30 L22 N38 J62 J46 L54 J14">
    <cfRule type="expression" dxfId="53" priority="2" stopIfTrue="1">
      <formula>AND($N$1="CU",H10="Umpire")</formula>
    </cfRule>
    <cfRule type="expression" dxfId="52" priority="3" stopIfTrue="1">
      <formula>AND($N$1="CU",H10&lt;&gt;"Umpire",I10&lt;&gt;"")</formula>
    </cfRule>
    <cfRule type="expression" dxfId="51" priority="4" stopIfTrue="1">
      <formula>AND($N$1="CU",H10&lt;&gt;"Umpire")</formula>
    </cfRule>
  </conditionalFormatting>
  <conditionalFormatting sqref="L13 L29 L45 L61 N21 N53 P37 J9 J17 J25 J33 J41 J49 J57 J65">
    <cfRule type="expression" dxfId="50" priority="5" stopIfTrue="1">
      <formula>#REF!="as"</formula>
    </cfRule>
    <cfRule type="expression" dxfId="49" priority="6" stopIfTrue="1">
      <formula>#REF!="bs"</formula>
    </cfRule>
  </conditionalFormatting>
  <conditionalFormatting sqref="L14 L30 L46 L62 N22 N54 P38 J10 J18 J26 J34 J42 J50 J58 J66">
    <cfRule type="expression" dxfId="48" priority="7" stopIfTrue="1">
      <formula>#REF!="as"</formula>
    </cfRule>
    <cfRule type="expression" dxfId="47" priority="8" stopIfTrue="1">
      <formula>#REF!="bs"</formula>
    </cfRule>
  </conditionalFormatting>
  <conditionalFormatting sqref="I10 I18 I26 I34 I42 I50 I58 I66 K62 K46 K30 K14 M22 M54 O38">
    <cfRule type="expression" dxfId="46" priority="9" stopIfTrue="1">
      <formula>$N$1="CU"</formula>
    </cfRule>
  </conditionalFormatting>
  <conditionalFormatting sqref="E7 E11 E15 E19 E23 E27 E31 E35 E39 E43 E47 E51 E55 E59 E63 E67">
    <cfRule type="cellIs" dxfId="45" priority="10" stopIfTrue="1" operator="equal">
      <formula>"Bye"</formula>
    </cfRule>
  </conditionalFormatting>
  <conditionalFormatting sqref="D7 D11 D15 D23 D27 D31 D35 D39 D43 D47 D51 D55 D59 D63 D67">
    <cfRule type="cellIs" dxfId="44" priority="11" stopIfTrue="1" operator="lessThan">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scale="91" orientation="portrait" horizontalDpi="300" verticalDpi="300" copies="3"/>
  <drawing r:id="rId1"/>
  <legacyDrawing r:id="rId2"/>
</worksheet>
</file>

<file path=xl/worksheets/sheet18.xml><?xml version="1.0" encoding="utf-8"?>
<worksheet xmlns="http://schemas.openxmlformats.org/spreadsheetml/2006/main" xmlns:r="http://schemas.openxmlformats.org/officeDocument/2006/relationships">
  <sheetPr codeName="Sheet32" enableFormatConditionsCalculation="0">
    <tabColor rgb="FFFFFF00"/>
    <pageSetUpPr fitToPage="1"/>
  </sheetPr>
  <dimension ref="A1:T81"/>
  <sheetViews>
    <sheetView showGridLines="0" showZeros="0" topLeftCell="A10" workbookViewId="0">
      <selection activeCell="AB46" sqref="AB46"/>
    </sheetView>
  </sheetViews>
  <sheetFormatPr defaultColWidth="8.85546875"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3" customWidth="1"/>
    <col min="10" max="10" width="10.7109375" customWidth="1"/>
    <col min="11" max="11" width="1.7109375" style="133" customWidth="1"/>
    <col min="12" max="12" width="10.7109375" customWidth="1"/>
    <col min="13" max="13" width="1.7109375" style="134" customWidth="1"/>
    <col min="14" max="14" width="10.7109375" customWidth="1"/>
    <col min="15" max="15" width="1.7109375" style="133" customWidth="1"/>
    <col min="16" max="16" width="10.7109375" customWidth="1"/>
    <col min="17" max="17" width="1.7109375" style="134" customWidth="1"/>
    <col min="19" max="19" width="8.7109375" customWidth="1"/>
    <col min="20" max="20" width="8.85546875" hidden="1" customWidth="1"/>
    <col min="21" max="21" width="5.7109375" customWidth="1"/>
  </cols>
  <sheetData>
    <row r="1" spans="1:20" s="6" customFormat="1" ht="84" customHeight="1">
      <c r="A1" s="1">
        <f>'[9]Week SetUp'!$A$6</f>
        <v>0</v>
      </c>
      <c r="B1" s="136"/>
      <c r="I1" s="137"/>
      <c r="J1" s="138"/>
      <c r="K1" s="138"/>
      <c r="L1" s="139"/>
      <c r="M1" s="137"/>
      <c r="N1" s="137"/>
      <c r="O1" s="137"/>
      <c r="Q1" s="137"/>
    </row>
    <row r="2" spans="1:20" s="10" customFormat="1" ht="15.75">
      <c r="A2" s="7"/>
      <c r="B2" s="7"/>
      <c r="C2" s="7"/>
      <c r="D2" s="7"/>
      <c r="E2" s="7"/>
      <c r="F2" s="333" t="s">
        <v>149</v>
      </c>
      <c r="G2" s="333"/>
      <c r="H2" s="333"/>
      <c r="I2" s="333"/>
      <c r="J2" s="333"/>
      <c r="K2" s="333"/>
      <c r="L2" s="333"/>
      <c r="M2" s="134"/>
      <c r="O2" s="134"/>
      <c r="Q2" s="134"/>
    </row>
    <row r="3" spans="1:20" s="15" customFormat="1" ht="10.5" customHeight="1">
      <c r="A3" s="142" t="s">
        <v>2</v>
      </c>
      <c r="B3" s="142"/>
      <c r="C3" s="142"/>
      <c r="D3" s="142"/>
      <c r="E3" s="142"/>
      <c r="F3" s="142"/>
      <c r="G3" s="142"/>
      <c r="H3" s="142"/>
      <c r="I3" s="143"/>
      <c r="J3" s="13" t="s">
        <v>58</v>
      </c>
      <c r="K3" s="12"/>
      <c r="L3" s="11"/>
      <c r="M3" s="143"/>
      <c r="N3" s="142"/>
      <c r="O3" s="143"/>
      <c r="P3" s="142"/>
      <c r="Q3" s="144" t="s">
        <v>3</v>
      </c>
    </row>
    <row r="4" spans="1:20" s="23" customFormat="1" ht="11.25" customHeight="1" thickBot="1">
      <c r="A4" s="16" t="str">
        <f>'[9]Week SetUp'!$A$10</f>
        <v>16th - 21st December 2017</v>
      </c>
      <c r="B4" s="16"/>
      <c r="C4" s="16"/>
      <c r="D4" s="145"/>
      <c r="E4" s="145"/>
      <c r="F4" s="17">
        <f>'[9]Week SetUp'!$C$10</f>
        <v>0</v>
      </c>
      <c r="G4" s="146"/>
      <c r="H4" s="145"/>
      <c r="I4" s="147"/>
      <c r="J4" s="20" t="s">
        <v>59</v>
      </c>
      <c r="K4" s="19"/>
      <c r="L4" s="21">
        <f>'[9]Week SetUp'!$A$12</f>
        <v>0</v>
      </c>
      <c r="M4" s="147"/>
      <c r="N4" s="145"/>
      <c r="O4" s="147"/>
      <c r="P4" s="145"/>
      <c r="Q4" s="22" t="str">
        <f>'[9]Week SetUp'!$E$10</f>
        <v>Lamech Kevin Clarke</v>
      </c>
    </row>
    <row r="5" spans="1:20" s="15" customFormat="1" ht="9">
      <c r="A5" s="148"/>
      <c r="B5" s="149" t="s">
        <v>4</v>
      </c>
      <c r="C5" s="149" t="e">
        <f>IF(OR(#REF!="Week 3",#REF!="Masters"),"CP","Rank")</f>
        <v>#REF!</v>
      </c>
      <c r="D5" s="149" t="s">
        <v>6</v>
      </c>
      <c r="E5" s="150" t="s">
        <v>7</v>
      </c>
      <c r="F5" s="150" t="s">
        <v>8</v>
      </c>
      <c r="G5" s="150"/>
      <c r="H5" s="150"/>
      <c r="I5" s="150"/>
      <c r="J5" s="149" t="s">
        <v>9</v>
      </c>
      <c r="K5" s="151"/>
      <c r="L5" s="149" t="s">
        <v>11</v>
      </c>
      <c r="M5" s="151"/>
      <c r="N5" s="149" t="s">
        <v>12</v>
      </c>
      <c r="O5" s="151"/>
      <c r="P5" s="149" t="s">
        <v>65</v>
      </c>
      <c r="Q5" s="152"/>
    </row>
    <row r="6" spans="1:20" s="15" customFormat="1" ht="3.75" customHeight="1" thickBot="1">
      <c r="A6" s="153"/>
      <c r="B6" s="31"/>
      <c r="C6" s="31"/>
      <c r="D6" s="31"/>
      <c r="E6" s="154"/>
      <c r="F6" s="154"/>
      <c r="G6" s="155"/>
      <c r="H6" s="154"/>
      <c r="I6" s="156"/>
      <c r="J6" s="31"/>
      <c r="K6" s="156"/>
      <c r="L6" s="31"/>
      <c r="M6" s="156"/>
      <c r="N6" s="31"/>
      <c r="O6" s="156"/>
      <c r="P6" s="31"/>
      <c r="Q6" s="157"/>
    </row>
    <row r="7" spans="1:20" s="47" customFormat="1" ht="10.5" customHeight="1">
      <c r="A7" s="158">
        <v>1</v>
      </c>
      <c r="B7" s="37">
        <f>IF($D7="","",VLOOKUP($D7,'[9]Boys Do Main Draw Prep'!$A$7:$V$23,20))</f>
        <v>0</v>
      </c>
      <c r="C7" s="37">
        <f>IF($D7="","",VLOOKUP($D7,'[9]Boys Do Main Draw Prep'!$A$7:$V$23,21))</f>
        <v>0</v>
      </c>
      <c r="D7" s="38">
        <v>1</v>
      </c>
      <c r="E7" s="39" t="str">
        <f>UPPER(IF($D7="","",VLOOKUP($D7,'[9]Boys Do Main Draw Prep'!$A$7:$V$23,2)))</f>
        <v>ABRAHAM</v>
      </c>
      <c r="F7" s="39" t="str">
        <f>IF($D7="","",VLOOKUP($D7,'[9]Boys Do Main Draw Prep'!$A$7:$V$23,3))</f>
        <v>Joshua</v>
      </c>
      <c r="G7" s="159"/>
      <c r="H7" s="39">
        <f>IF($D7="","",VLOOKUP($D7,'[9]Boys Do Main Draw Prep'!$A$7:$V$23,4))</f>
        <v>0</v>
      </c>
      <c r="I7" s="160"/>
      <c r="J7" s="161"/>
      <c r="K7" s="162"/>
      <c r="L7" s="161"/>
      <c r="M7" s="162"/>
      <c r="N7" s="161"/>
      <c r="O7" s="162"/>
      <c r="P7" s="161"/>
      <c r="Q7" s="43"/>
      <c r="R7" s="46"/>
      <c r="T7" s="48" t="str">
        <f>'[9]SetUp Officials'!P21</f>
        <v>Umpire</v>
      </c>
    </row>
    <row r="8" spans="1:20" s="47" customFormat="1" ht="9.6" customHeight="1">
      <c r="A8" s="163"/>
      <c r="B8" s="50"/>
      <c r="C8" s="50"/>
      <c r="D8" s="50"/>
      <c r="E8" s="39" t="str">
        <f>UPPER(IF($D7="","",VLOOKUP($D7,'[9]Boys Do Main Draw Prep'!$A$7:$V$23,7)))</f>
        <v>ABRAHAM</v>
      </c>
      <c r="F8" s="39" t="str">
        <f>IF($D7="","",VLOOKUP($D7,'[9]Boys Do Main Draw Prep'!$A$7:$V$23,8))</f>
        <v>Ty</v>
      </c>
      <c r="G8" s="159"/>
      <c r="H8" s="39">
        <f>IF($D7="","",VLOOKUP($D7,'[9]Boys Do Main Draw Prep'!$A$7:$V$23,9))</f>
        <v>0</v>
      </c>
      <c r="I8" s="164"/>
      <c r="J8" s="165" t="str">
        <f>IF(I8="a",E7,IF(I8="b",E9,""))</f>
        <v/>
      </c>
      <c r="K8" s="162"/>
      <c r="L8" s="161"/>
      <c r="M8" s="162"/>
      <c r="N8" s="161"/>
      <c r="O8" s="162"/>
      <c r="P8" s="161"/>
      <c r="Q8" s="43"/>
      <c r="R8" s="46"/>
      <c r="T8" s="55" t="str">
        <f>'[9]SetUp Officials'!P22</f>
        <v/>
      </c>
    </row>
    <row r="9" spans="1:20" s="47" customFormat="1" ht="9.6" customHeight="1">
      <c r="A9" s="163"/>
      <c r="B9" s="50"/>
      <c r="C9" s="50"/>
      <c r="D9" s="50"/>
      <c r="E9" s="161"/>
      <c r="F9" s="161"/>
      <c r="G9" s="155"/>
      <c r="H9" s="161"/>
      <c r="I9" s="166"/>
      <c r="J9" s="79" t="str">
        <f>UPPER(IF(OR(I10="a",I10="as"),E7,IF(OR(I10="b",I10="bs"),E11,)))</f>
        <v>ABRAHAM</v>
      </c>
      <c r="K9" s="167"/>
      <c r="L9" s="161"/>
      <c r="M9" s="162"/>
      <c r="N9" s="161"/>
      <c r="O9" s="162"/>
      <c r="P9" s="161"/>
      <c r="Q9" s="43"/>
      <c r="R9" s="46"/>
      <c r="T9" s="55" t="str">
        <f>'[9]SetUp Officials'!P23</f>
        <v/>
      </c>
    </row>
    <row r="10" spans="1:20" s="47" customFormat="1" ht="9.6" customHeight="1">
      <c r="A10" s="163"/>
      <c r="B10" s="50"/>
      <c r="C10" s="50"/>
      <c r="D10" s="50"/>
      <c r="E10" s="161"/>
      <c r="F10" s="161"/>
      <c r="G10" s="155"/>
      <c r="H10" s="52" t="s">
        <v>13</v>
      </c>
      <c r="I10" s="60" t="s">
        <v>14</v>
      </c>
      <c r="J10" s="168" t="str">
        <f>UPPER(IF(OR(I10="a",I10="as"),E8,IF(OR(I10="b",I10="bs"),E12,)))</f>
        <v>ABRAHAM</v>
      </c>
      <c r="K10" s="169"/>
      <c r="L10" s="161"/>
      <c r="M10" s="162"/>
      <c r="N10" s="161"/>
      <c r="O10" s="162"/>
      <c r="P10" s="161"/>
      <c r="Q10" s="43"/>
      <c r="R10" s="46"/>
      <c r="T10" s="55" t="str">
        <f>'[9]SetUp Officials'!P24</f>
        <v/>
      </c>
    </row>
    <row r="11" spans="1:20" s="47" customFormat="1" ht="9.6" customHeight="1">
      <c r="A11" s="163">
        <v>2</v>
      </c>
      <c r="B11" s="37">
        <f>IF($D11="","",VLOOKUP($D11,'[9]Boys Do Main Draw Prep'!$A$7:$V$23,20))</f>
        <v>0</v>
      </c>
      <c r="C11" s="37">
        <f>IF($D11="","",VLOOKUP($D11,'[9]Boys Do Main Draw Prep'!$A$7:$V$23,21))</f>
        <v>0</v>
      </c>
      <c r="D11" s="38">
        <v>16</v>
      </c>
      <c r="E11" s="37" t="str">
        <f>UPPER(IF($D11="","",VLOOKUP($D11,'[9]Boys Do Main Draw Prep'!$A$7:$V$23,2)))</f>
        <v>BYE</v>
      </c>
      <c r="F11" s="37">
        <f>IF($D11="","",VLOOKUP($D11,'[9]Boys Do Main Draw Prep'!$A$7:$V$23,3))</f>
        <v>0</v>
      </c>
      <c r="G11" s="170"/>
      <c r="H11" s="37">
        <f>IF($D11="","",VLOOKUP($D11,'[9]Boys Do Main Draw Prep'!$A$7:$V$23,4))</f>
        <v>0</v>
      </c>
      <c r="I11" s="171"/>
      <c r="J11" s="161"/>
      <c r="K11" s="172"/>
      <c r="L11" s="173"/>
      <c r="M11" s="167"/>
      <c r="N11" s="161"/>
      <c r="O11" s="162"/>
      <c r="P11" s="161"/>
      <c r="Q11" s="43"/>
      <c r="R11" s="46"/>
      <c r="T11" s="55" t="str">
        <f>'[9]SetUp Officials'!P25</f>
        <v/>
      </c>
    </row>
    <row r="12" spans="1:20" s="47" customFormat="1" ht="9.6" customHeight="1">
      <c r="A12" s="163"/>
      <c r="B12" s="50"/>
      <c r="C12" s="50"/>
      <c r="D12" s="50"/>
      <c r="E12" s="37" t="str">
        <f>UPPER(IF($D11="","",VLOOKUP($D11,'[9]Boys Do Main Draw Prep'!$A$7:$V$23,7)))</f>
        <v>BYE</v>
      </c>
      <c r="F12" s="37">
        <f>IF($D11="","",VLOOKUP($D11,'[9]Boys Do Main Draw Prep'!$A$7:$V$23,8))</f>
        <v>0</v>
      </c>
      <c r="G12" s="170"/>
      <c r="H12" s="37">
        <f>IF($D11="","",VLOOKUP($D11,'[9]Boys Do Main Draw Prep'!$A$7:$V$23,9))</f>
        <v>0</v>
      </c>
      <c r="I12" s="164"/>
      <c r="J12" s="161"/>
      <c r="K12" s="172"/>
      <c r="L12" s="174"/>
      <c r="M12" s="175"/>
      <c r="N12" s="161"/>
      <c r="O12" s="162"/>
      <c r="P12" s="161"/>
      <c r="Q12" s="43"/>
      <c r="R12" s="46"/>
      <c r="T12" s="55" t="str">
        <f>'[9]SetUp Officials'!P26</f>
        <v/>
      </c>
    </row>
    <row r="13" spans="1:20" s="47" customFormat="1" ht="9.6" customHeight="1">
      <c r="A13" s="163"/>
      <c r="B13" s="50"/>
      <c r="C13" s="50"/>
      <c r="D13" s="58"/>
      <c r="E13" s="161"/>
      <c r="F13" s="161"/>
      <c r="G13" s="155"/>
      <c r="H13" s="161"/>
      <c r="I13" s="176"/>
      <c r="J13" s="161"/>
      <c r="K13" s="166"/>
      <c r="L13" s="79" t="str">
        <f>UPPER(IF(OR(K14="a",K14="as"),J9,IF(OR(K14="b",K14="bs"),J17,)))</f>
        <v>ABRAHAM</v>
      </c>
      <c r="M13" s="162"/>
      <c r="N13" s="161"/>
      <c r="O13" s="162"/>
      <c r="P13" s="161"/>
      <c r="Q13" s="43"/>
      <c r="R13" s="46"/>
      <c r="T13" s="55" t="str">
        <f>'[9]SetUp Officials'!P27</f>
        <v/>
      </c>
    </row>
    <row r="14" spans="1:20" s="47" customFormat="1" ht="9.6" customHeight="1">
      <c r="A14" s="163"/>
      <c r="B14" s="50"/>
      <c r="C14" s="50"/>
      <c r="D14" s="58"/>
      <c r="E14" s="161"/>
      <c r="F14" s="161"/>
      <c r="G14" s="155"/>
      <c r="H14" s="161"/>
      <c r="I14" s="176"/>
      <c r="J14" s="52" t="s">
        <v>13</v>
      </c>
      <c r="K14" s="60" t="s">
        <v>17</v>
      </c>
      <c r="L14" s="168" t="str">
        <f>UPPER(IF(OR(K14="a",K14="as"),J10,IF(OR(K14="b",K14="bs"),J18,)))</f>
        <v>ABRAHAM</v>
      </c>
      <c r="M14" s="169"/>
      <c r="N14" s="161"/>
      <c r="O14" s="162"/>
      <c r="P14" s="161"/>
      <c r="Q14" s="43"/>
      <c r="R14" s="46"/>
      <c r="T14" s="55" t="str">
        <f>'[9]SetUp Officials'!P28</f>
        <v/>
      </c>
    </row>
    <row r="15" spans="1:20" s="47" customFormat="1" ht="9.6" customHeight="1">
      <c r="A15" s="163">
        <v>3</v>
      </c>
      <c r="B15" s="37">
        <f>IF($D15="","",VLOOKUP($D15,'[9]Boys Do Main Draw Prep'!$A$7:$V$23,20))</f>
        <v>0</v>
      </c>
      <c r="C15" s="37">
        <f>IF($D15="","",VLOOKUP($D15,'[9]Boys Do Main Draw Prep'!$A$7:$V$23,21))</f>
        <v>0</v>
      </c>
      <c r="D15" s="38">
        <v>12</v>
      </c>
      <c r="E15" s="37" t="str">
        <f>UPPER(IF($D15="","",VLOOKUP($D15,'[9]Boys Do Main Draw Prep'!$A$7:$V$23,2)))</f>
        <v>ANTOINE</v>
      </c>
      <c r="F15" s="37" t="str">
        <f>IF($D15="","",VLOOKUP($D15,'[9]Boys Do Main Draw Prep'!$A$7:$V$23,3))</f>
        <v>Magnus</v>
      </c>
      <c r="G15" s="170"/>
      <c r="H15" s="37">
        <f>IF($D15="","",VLOOKUP($D15,'[9]Boys Do Main Draw Prep'!$A$7:$V$23,4))</f>
        <v>0</v>
      </c>
      <c r="I15" s="160"/>
      <c r="J15" s="161"/>
      <c r="K15" s="172"/>
      <c r="L15" s="161" t="s">
        <v>172</v>
      </c>
      <c r="M15" s="172"/>
      <c r="N15" s="173"/>
      <c r="O15" s="162"/>
      <c r="P15" s="161"/>
      <c r="Q15" s="43"/>
      <c r="R15" s="46"/>
      <c r="T15" s="55" t="str">
        <f>'[9]SetUp Officials'!P29</f>
        <v/>
      </c>
    </row>
    <row r="16" spans="1:20" s="47" customFormat="1" ht="9.6" customHeight="1" thickBot="1">
      <c r="A16" s="163"/>
      <c r="B16" s="50"/>
      <c r="C16" s="50"/>
      <c r="D16" s="50"/>
      <c r="E16" s="37" t="str">
        <f>UPPER(IF($D15="","",VLOOKUP($D15,'[9]Boys Do Main Draw Prep'!$A$7:$V$23,7)))</f>
        <v>VALDEZ</v>
      </c>
      <c r="F16" s="37" t="str">
        <f>IF($D15="","",VLOOKUP($D15,'[9]Boys Do Main Draw Prep'!$A$7:$V$23,8))</f>
        <v>Nathan</v>
      </c>
      <c r="G16" s="170"/>
      <c r="H16" s="37">
        <f>IF($D15="","",VLOOKUP($D15,'[9]Boys Do Main Draw Prep'!$A$7:$V$23,9))</f>
        <v>0</v>
      </c>
      <c r="I16" s="164"/>
      <c r="J16" s="165" t="str">
        <f>IF(I16="a",E15,IF(I16="b",E17,""))</f>
        <v/>
      </c>
      <c r="K16" s="172"/>
      <c r="L16" s="161"/>
      <c r="M16" s="172"/>
      <c r="N16" s="161"/>
      <c r="O16" s="162"/>
      <c r="P16" s="161"/>
      <c r="Q16" s="43"/>
      <c r="R16" s="46"/>
      <c r="T16" s="70" t="str">
        <f>'[9]SetUp Officials'!P30</f>
        <v>None</v>
      </c>
    </row>
    <row r="17" spans="1:18" s="47" customFormat="1" ht="9.6" customHeight="1">
      <c r="A17" s="163"/>
      <c r="B17" s="50"/>
      <c r="C17" s="50"/>
      <c r="D17" s="58"/>
      <c r="E17" s="161"/>
      <c r="F17" s="161"/>
      <c r="G17" s="155"/>
      <c r="H17" s="161"/>
      <c r="I17" s="166"/>
      <c r="J17" s="79" t="str">
        <f>UPPER(IF(OR(I18="a",I18="as"),E15,IF(OR(I18="b",I18="bs"),E19,)))</f>
        <v>ALEXIS</v>
      </c>
      <c r="K17" s="180"/>
      <c r="L17" s="161"/>
      <c r="M17" s="172"/>
      <c r="N17" s="161"/>
      <c r="O17" s="162"/>
      <c r="P17" s="161"/>
      <c r="Q17" s="43"/>
      <c r="R17" s="46"/>
    </row>
    <row r="18" spans="1:18" s="47" customFormat="1" ht="9.6" customHeight="1">
      <c r="A18" s="163"/>
      <c r="B18" s="50"/>
      <c r="C18" s="50"/>
      <c r="D18" s="58"/>
      <c r="E18" s="161"/>
      <c r="F18" s="161"/>
      <c r="G18" s="155"/>
      <c r="H18" s="52" t="s">
        <v>13</v>
      </c>
      <c r="I18" s="60" t="s">
        <v>27</v>
      </c>
      <c r="J18" s="168" t="str">
        <f>UPPER(IF(OR(I18="a",I18="as"),E16,IF(OR(I18="b",I18="bs"),E20,)))</f>
        <v>JEARY</v>
      </c>
      <c r="K18" s="164"/>
      <c r="L18" s="161"/>
      <c r="M18" s="172"/>
      <c r="N18" s="161"/>
      <c r="O18" s="162"/>
      <c r="P18" s="161"/>
      <c r="Q18" s="43"/>
      <c r="R18" s="46"/>
    </row>
    <row r="19" spans="1:18" s="47" customFormat="1" ht="9.6" customHeight="1">
      <c r="A19" s="163">
        <v>4</v>
      </c>
      <c r="B19" s="37">
        <f>IF($D19="","",VLOOKUP($D19,'[9]Boys Do Main Draw Prep'!$A$7:$V$23,20))</f>
        <v>0</v>
      </c>
      <c r="C19" s="37">
        <f>IF($D19="","",VLOOKUP($D19,'[9]Boys Do Main Draw Prep'!$A$7:$V$23,21))</f>
        <v>0</v>
      </c>
      <c r="D19" s="38">
        <v>6</v>
      </c>
      <c r="E19" s="37" t="str">
        <f>UPPER(IF($D19="","",VLOOKUP($D19,'[9]Boys Do Main Draw Prep'!$A$7:$V$23,2)))</f>
        <v>ALEXIS</v>
      </c>
      <c r="F19" s="37" t="str">
        <f>IF($D19="","",VLOOKUP($D19,'[9]Boys Do Main Draw Prep'!$A$7:$V$23,3))</f>
        <v>Jaydon</v>
      </c>
      <c r="G19" s="170"/>
      <c r="H19" s="37">
        <f>IF($D19="","",VLOOKUP($D19,'[9]Boys Do Main Draw Prep'!$A$7:$V$23,4))</f>
        <v>0</v>
      </c>
      <c r="I19" s="171"/>
      <c r="J19" s="161" t="s">
        <v>176</v>
      </c>
      <c r="K19" s="162"/>
      <c r="L19" s="173"/>
      <c r="M19" s="180"/>
      <c r="N19" s="161"/>
      <c r="O19" s="162"/>
      <c r="P19" s="161"/>
      <c r="Q19" s="43"/>
      <c r="R19" s="46"/>
    </row>
    <row r="20" spans="1:18" s="47" customFormat="1" ht="9.6" customHeight="1">
      <c r="A20" s="163"/>
      <c r="B20" s="50"/>
      <c r="C20" s="50"/>
      <c r="D20" s="50"/>
      <c r="E20" s="37" t="str">
        <f>UPPER(IF($D19="","",VLOOKUP($D19,'[9]Boys Do Main Draw Prep'!$A$7:$V$23,7)))</f>
        <v>JEARY</v>
      </c>
      <c r="F20" s="37" t="str">
        <f>IF($D19="","",VLOOKUP($D19,'[9]Boys Do Main Draw Prep'!$A$7:$V$23,8))</f>
        <v>Ethan</v>
      </c>
      <c r="G20" s="170"/>
      <c r="H20" s="37">
        <f>IF($D19="","",VLOOKUP($D19,'[9]Boys Do Main Draw Prep'!$A$7:$V$23,9))</f>
        <v>0</v>
      </c>
      <c r="I20" s="164"/>
      <c r="J20" s="161"/>
      <c r="K20" s="162"/>
      <c r="L20" s="174"/>
      <c r="M20" s="208"/>
      <c r="N20" s="161"/>
      <c r="O20" s="162"/>
      <c r="P20" s="161"/>
      <c r="Q20" s="43"/>
      <c r="R20" s="46"/>
    </row>
    <row r="21" spans="1:18" s="47" customFormat="1" ht="9.6" customHeight="1">
      <c r="A21" s="163"/>
      <c r="B21" s="50"/>
      <c r="C21" s="50"/>
      <c r="D21" s="50"/>
      <c r="E21" s="161"/>
      <c r="F21" s="161"/>
      <c r="G21" s="155"/>
      <c r="H21" s="161"/>
      <c r="I21" s="176"/>
      <c r="J21" s="161"/>
      <c r="K21" s="162"/>
      <c r="L21" s="161"/>
      <c r="M21" s="166"/>
      <c r="N21" s="79" t="str">
        <f>UPPER(IF(OR(M22="a",M22="as"),L13,IF(OR(M22="b",M22="bs"),L29,)))</f>
        <v>ABRAHAM</v>
      </c>
      <c r="O21" s="162"/>
      <c r="P21" s="161"/>
      <c r="Q21" s="43"/>
      <c r="R21" s="46"/>
    </row>
    <row r="22" spans="1:18" s="47" customFormat="1" ht="9.6" customHeight="1">
      <c r="A22" s="163"/>
      <c r="B22" s="50"/>
      <c r="C22" s="50"/>
      <c r="D22" s="50"/>
      <c r="E22" s="161"/>
      <c r="F22" s="161"/>
      <c r="G22" s="155"/>
      <c r="H22" s="161"/>
      <c r="I22" s="176"/>
      <c r="J22" s="161"/>
      <c r="K22" s="162"/>
      <c r="L22" s="52" t="s">
        <v>13</v>
      </c>
      <c r="M22" s="60" t="s">
        <v>17</v>
      </c>
      <c r="N22" s="168" t="str">
        <f>UPPER(IF(OR(M22="a",M22="as"),L14,IF(OR(M22="b",M22="bs"),L30,)))</f>
        <v>ABRAHAM</v>
      </c>
      <c r="O22" s="169"/>
      <c r="P22" s="161"/>
      <c r="Q22" s="43"/>
      <c r="R22" s="46"/>
    </row>
    <row r="23" spans="1:18" s="47" customFormat="1" ht="9.6" customHeight="1">
      <c r="A23" s="158">
        <v>5</v>
      </c>
      <c r="B23" s="37">
        <f>IF($D23="","",VLOOKUP($D23,'[9]Boys Do Main Draw Prep'!$A$7:$V$23,20))</f>
        <v>0</v>
      </c>
      <c r="C23" s="37">
        <f>IF($D23="","",VLOOKUP($D23,'[9]Boys Do Main Draw Prep'!$A$7:$V$23,21))</f>
        <v>0</v>
      </c>
      <c r="D23" s="38">
        <v>4</v>
      </c>
      <c r="E23" s="39" t="str">
        <f>UPPER(IF($D23="","",VLOOKUP($D23,'[9]Boys Do Main Draw Prep'!$A$7:$V$23,2)))</f>
        <v>ARONALD</v>
      </c>
      <c r="F23" s="39" t="str">
        <f>IF($D23="","",VLOOKUP($D23,'[9]Boys Do Main Draw Prep'!$A$7:$V$23,3))</f>
        <v>Jousha</v>
      </c>
      <c r="G23" s="159"/>
      <c r="H23" s="39">
        <f>IF($D23="","",VLOOKUP($D23,'[9]Boys Do Main Draw Prep'!$A$7:$V$23,4))</f>
        <v>0</v>
      </c>
      <c r="I23" s="160"/>
      <c r="J23" s="161"/>
      <c r="K23" s="162"/>
      <c r="L23" s="161"/>
      <c r="M23" s="172"/>
      <c r="N23" s="161" t="s">
        <v>207</v>
      </c>
      <c r="O23" s="172"/>
      <c r="P23" s="161"/>
      <c r="Q23" s="43"/>
      <c r="R23" s="46"/>
    </row>
    <row r="24" spans="1:18" s="47" customFormat="1" ht="9.6" customHeight="1">
      <c r="A24" s="163"/>
      <c r="B24" s="50"/>
      <c r="C24" s="50"/>
      <c r="D24" s="50"/>
      <c r="E24" s="39" t="str">
        <f>UPPER(IF($D23="","",VLOOKUP($D23,'[9]Boys Do Main Draw Prep'!$A$7:$V$23,7)))</f>
        <v>JAMES</v>
      </c>
      <c r="F24" s="39" t="str">
        <f>IF($D23="","",VLOOKUP($D23,'[9]Boys Do Main Draw Prep'!$A$7:$V$23,8))</f>
        <v>Kobe</v>
      </c>
      <c r="G24" s="159"/>
      <c r="H24" s="39">
        <f>IF($D23="","",VLOOKUP($D23,'[9]Boys Do Main Draw Prep'!$A$7:$V$23,9))</f>
        <v>0</v>
      </c>
      <c r="I24" s="164"/>
      <c r="J24" s="165" t="str">
        <f>IF(I24="a",E23,IF(I24="b",E25,""))</f>
        <v/>
      </c>
      <c r="K24" s="162"/>
      <c r="L24" s="161"/>
      <c r="M24" s="172"/>
      <c r="N24" s="161"/>
      <c r="O24" s="172"/>
      <c r="P24" s="161"/>
      <c r="Q24" s="43"/>
      <c r="R24" s="46"/>
    </row>
    <row r="25" spans="1:18" s="47" customFormat="1" ht="9.6" customHeight="1">
      <c r="A25" s="163"/>
      <c r="B25" s="50"/>
      <c r="C25" s="50"/>
      <c r="D25" s="50"/>
      <c r="E25" s="161"/>
      <c r="F25" s="161"/>
      <c r="G25" s="155"/>
      <c r="H25" s="161"/>
      <c r="I25" s="166"/>
      <c r="J25" s="79" t="str">
        <f>UPPER(IF(OR(I26="a",I26="as"),E23,IF(OR(I26="b",I26="bs"),E27,)))</f>
        <v>ARONALD</v>
      </c>
      <c r="K25" s="167"/>
      <c r="L25" s="161"/>
      <c r="M25" s="172"/>
      <c r="N25" s="161"/>
      <c r="O25" s="172"/>
      <c r="P25" s="161"/>
      <c r="Q25" s="43"/>
      <c r="R25" s="46"/>
    </row>
    <row r="26" spans="1:18" s="47" customFormat="1" ht="9.6" customHeight="1">
      <c r="A26" s="163"/>
      <c r="B26" s="50"/>
      <c r="C26" s="50"/>
      <c r="D26" s="50"/>
      <c r="E26" s="161"/>
      <c r="F26" s="161"/>
      <c r="G26" s="155"/>
      <c r="H26" s="52" t="s">
        <v>13</v>
      </c>
      <c r="I26" s="60" t="s">
        <v>14</v>
      </c>
      <c r="J26" s="168" t="str">
        <f>UPPER(IF(OR(I26="a",I26="as"),E24,IF(OR(I26="b",I26="bs"),E28,)))</f>
        <v>JAMES</v>
      </c>
      <c r="K26" s="169"/>
      <c r="L26" s="161"/>
      <c r="M26" s="172"/>
      <c r="N26" s="161"/>
      <c r="O26" s="172"/>
      <c r="P26" s="161"/>
      <c r="Q26" s="43"/>
      <c r="R26" s="46"/>
    </row>
    <row r="27" spans="1:18" s="47" customFormat="1" ht="9.6" customHeight="1">
      <c r="A27" s="163">
        <v>6</v>
      </c>
      <c r="B27" s="37">
        <f>IF($D27="","",VLOOKUP($D27,'[9]Boys Do Main Draw Prep'!$A$7:$V$23,20))</f>
        <v>0</v>
      </c>
      <c r="C27" s="37">
        <f>IF($D27="","",VLOOKUP($D27,'[9]Boys Do Main Draw Prep'!$A$7:$V$23,21))</f>
        <v>0</v>
      </c>
      <c r="D27" s="38">
        <v>16</v>
      </c>
      <c r="E27" s="37" t="str">
        <f>UPPER(IF($D27="","",VLOOKUP($D27,'[9]Boys Do Main Draw Prep'!$A$7:$V$23,2)))</f>
        <v>BYE</v>
      </c>
      <c r="F27" s="37">
        <f>IF($D27="","",VLOOKUP($D27,'[9]Boys Do Main Draw Prep'!$A$7:$V$23,3))</f>
        <v>0</v>
      </c>
      <c r="G27" s="170"/>
      <c r="H27" s="37">
        <f>IF($D27="","",VLOOKUP($D27,'[9]Boys Do Main Draw Prep'!$A$7:$V$23,4))</f>
        <v>0</v>
      </c>
      <c r="I27" s="171"/>
      <c r="J27" s="161"/>
      <c r="K27" s="172"/>
      <c r="L27" s="173"/>
      <c r="M27" s="180"/>
      <c r="N27" s="161"/>
      <c r="O27" s="172"/>
      <c r="P27" s="161"/>
      <c r="Q27" s="43"/>
      <c r="R27" s="46"/>
    </row>
    <row r="28" spans="1:18" s="47" customFormat="1" ht="9.6" customHeight="1">
      <c r="A28" s="163"/>
      <c r="B28" s="50"/>
      <c r="C28" s="50"/>
      <c r="D28" s="50"/>
      <c r="E28" s="37" t="str">
        <f>UPPER(IF($D27="","",VLOOKUP($D27,'[9]Boys Do Main Draw Prep'!$A$7:$V$23,7)))</f>
        <v>BYE</v>
      </c>
      <c r="F28" s="37">
        <f>IF($D27="","",VLOOKUP($D27,'[9]Boys Do Main Draw Prep'!$A$7:$V$23,8))</f>
        <v>0</v>
      </c>
      <c r="G28" s="170"/>
      <c r="H28" s="37">
        <f>IF($D27="","",VLOOKUP($D27,'[9]Boys Do Main Draw Prep'!$A$7:$V$23,9))</f>
        <v>0</v>
      </c>
      <c r="I28" s="164"/>
      <c r="J28" s="161"/>
      <c r="K28" s="172"/>
      <c r="L28" s="174"/>
      <c r="M28" s="208"/>
      <c r="N28" s="161"/>
      <c r="O28" s="172"/>
      <c r="P28" s="161"/>
      <c r="Q28" s="43"/>
      <c r="R28" s="46"/>
    </row>
    <row r="29" spans="1:18" s="47" customFormat="1" ht="9.6" customHeight="1">
      <c r="A29" s="163"/>
      <c r="B29" s="50"/>
      <c r="C29" s="50"/>
      <c r="D29" s="58"/>
      <c r="E29" s="161"/>
      <c r="F29" s="161"/>
      <c r="G29" s="155"/>
      <c r="H29" s="161"/>
      <c r="I29" s="176"/>
      <c r="J29" s="161"/>
      <c r="K29" s="166"/>
      <c r="L29" s="79" t="str">
        <f>UPPER(IF(OR(K30="a",K30="as"),J25,IF(OR(K30="b",K30="bs"),J33,)))</f>
        <v>RAMKISSOON</v>
      </c>
      <c r="M29" s="172"/>
      <c r="N29" s="161"/>
      <c r="O29" s="172"/>
      <c r="P29" s="161"/>
      <c r="Q29" s="43"/>
      <c r="R29" s="46"/>
    </row>
    <row r="30" spans="1:18" s="47" customFormat="1" ht="9.6" customHeight="1">
      <c r="A30" s="163"/>
      <c r="B30" s="50"/>
      <c r="C30" s="50"/>
      <c r="D30" s="58"/>
      <c r="E30" s="161"/>
      <c r="F30" s="161"/>
      <c r="G30" s="155"/>
      <c r="H30" s="161"/>
      <c r="I30" s="176"/>
      <c r="J30" s="52" t="s">
        <v>13</v>
      </c>
      <c r="K30" s="60" t="s">
        <v>27</v>
      </c>
      <c r="L30" s="168" t="str">
        <f>UPPER(IF(OR(K30="a",K30="as"),J26,IF(OR(K30="b",K30="bs"),J34,)))</f>
        <v>ROBINSON</v>
      </c>
      <c r="M30" s="164"/>
      <c r="N30" s="161"/>
      <c r="O30" s="172"/>
      <c r="P30" s="161"/>
      <c r="Q30" s="43"/>
      <c r="R30" s="46"/>
    </row>
    <row r="31" spans="1:18" s="47" customFormat="1" ht="9.6" customHeight="1">
      <c r="A31" s="163">
        <v>7</v>
      </c>
      <c r="B31" s="37">
        <f>IF($D31="","",VLOOKUP($D31,'[9]Boys Do Main Draw Prep'!$A$7:$V$23,20))</f>
        <v>0</v>
      </c>
      <c r="C31" s="37">
        <f>IF($D31="","",VLOOKUP($D31,'[9]Boys Do Main Draw Prep'!$A$7:$V$23,21))</f>
        <v>0</v>
      </c>
      <c r="D31" s="38">
        <v>10</v>
      </c>
      <c r="E31" s="37" t="str">
        <f>UPPER(IF($D31="","",VLOOKUP($D31,'[9]Boys Do Main Draw Prep'!$A$7:$V$23,2)))</f>
        <v>RAMKISSOON</v>
      </c>
      <c r="F31" s="37" t="str">
        <f>IF($D31="","",VLOOKUP($D31,'[9]Boys Do Main Draw Prep'!$A$7:$V$23,3))</f>
        <v>Adam</v>
      </c>
      <c r="G31" s="170"/>
      <c r="H31" s="37">
        <f>IF($D31="","",VLOOKUP($D31,'[9]Boys Do Main Draw Prep'!$A$7:$V$23,4))</f>
        <v>0</v>
      </c>
      <c r="I31" s="160"/>
      <c r="J31" s="161"/>
      <c r="K31" s="172"/>
      <c r="L31" s="161" t="s">
        <v>210</v>
      </c>
      <c r="M31" s="162"/>
      <c r="N31" s="173"/>
      <c r="O31" s="172"/>
      <c r="P31" s="161"/>
      <c r="Q31" s="43"/>
      <c r="R31" s="46"/>
    </row>
    <row r="32" spans="1:18" s="47" customFormat="1" ht="9.6" customHeight="1">
      <c r="A32" s="163"/>
      <c r="B32" s="50"/>
      <c r="C32" s="50"/>
      <c r="D32" s="50"/>
      <c r="E32" s="37" t="str">
        <f>UPPER(IF($D31="","",VLOOKUP($D31,'[9]Boys Do Main Draw Prep'!$A$7:$V$23,7)))</f>
        <v>ROBINSON</v>
      </c>
      <c r="F32" s="37" t="str">
        <f>IF($D31="","",VLOOKUP($D31,'[9]Boys Do Main Draw Prep'!$A$7:$V$23,8))</f>
        <v>Gianluc</v>
      </c>
      <c r="G32" s="170"/>
      <c r="H32" s="37">
        <f>IF($D31="","",VLOOKUP($D31,'[9]Boys Do Main Draw Prep'!$A$7:$V$23,9))</f>
        <v>0</v>
      </c>
      <c r="I32" s="164"/>
      <c r="J32" s="165" t="str">
        <f>IF(I32="a",E31,IF(I32="b",E33,""))</f>
        <v/>
      </c>
      <c r="K32" s="172"/>
      <c r="L32" s="161"/>
      <c r="M32" s="162"/>
      <c r="N32" s="161"/>
      <c r="O32" s="172"/>
      <c r="P32" s="161"/>
      <c r="Q32" s="43"/>
      <c r="R32" s="46"/>
    </row>
    <row r="33" spans="1:18" s="47" customFormat="1" ht="9.6" customHeight="1">
      <c r="A33" s="163"/>
      <c r="B33" s="50"/>
      <c r="C33" s="50"/>
      <c r="D33" s="58"/>
      <c r="E33" s="161"/>
      <c r="F33" s="161"/>
      <c r="G33" s="155"/>
      <c r="H33" s="161"/>
      <c r="I33" s="166"/>
      <c r="J33" s="79" t="str">
        <f>UPPER(IF(OR(I34="a",I34="as"),E31,IF(OR(I34="b",I34="bs"),E35,)))</f>
        <v>RAMKISSOON</v>
      </c>
      <c r="K33" s="180"/>
      <c r="L33" s="161"/>
      <c r="M33" s="162"/>
      <c r="N33" s="161"/>
      <c r="O33" s="172"/>
      <c r="P33" s="161"/>
      <c r="Q33" s="43"/>
      <c r="R33" s="46"/>
    </row>
    <row r="34" spans="1:18" s="47" customFormat="1" ht="9.6" customHeight="1">
      <c r="A34" s="163"/>
      <c r="B34" s="50"/>
      <c r="C34" s="50"/>
      <c r="D34" s="58"/>
      <c r="E34" s="161"/>
      <c r="F34" s="161"/>
      <c r="G34" s="155"/>
      <c r="H34" s="52" t="s">
        <v>13</v>
      </c>
      <c r="I34" s="60" t="s">
        <v>17</v>
      </c>
      <c r="J34" s="168" t="str">
        <f>UPPER(IF(OR(I34="a",I34="as"),E32,IF(OR(I34="b",I34="bs"),E36,)))</f>
        <v>ROBINSON</v>
      </c>
      <c r="K34" s="164"/>
      <c r="L34" s="161"/>
      <c r="M34" s="162"/>
      <c r="N34" s="161"/>
      <c r="O34" s="172"/>
      <c r="P34" s="161"/>
      <c r="Q34" s="43"/>
      <c r="R34" s="46"/>
    </row>
    <row r="35" spans="1:18" s="47" customFormat="1" ht="9.6" customHeight="1">
      <c r="A35" s="163">
        <v>8</v>
      </c>
      <c r="B35" s="37">
        <f>IF($D35="","",VLOOKUP($D35,'[9]Boys Do Main Draw Prep'!$A$7:$V$23,20))</f>
        <v>0</v>
      </c>
      <c r="C35" s="37">
        <f>IF($D35="","",VLOOKUP($D35,'[9]Boys Do Main Draw Prep'!$A$7:$V$23,21))</f>
        <v>0</v>
      </c>
      <c r="D35" s="38">
        <v>5</v>
      </c>
      <c r="E35" s="37" t="str">
        <f>UPPER(IF($D35="","",VLOOKUP($D35,'[9]Boys Do Main Draw Prep'!$A$7:$V$23,2)))</f>
        <v>NWOKOLO</v>
      </c>
      <c r="F35" s="37" t="str">
        <f>IF($D35="","",VLOOKUP($D35,'[9]Boys Do Main Draw Prep'!$A$7:$V$23,3))</f>
        <v>Ebolum</v>
      </c>
      <c r="G35" s="170"/>
      <c r="H35" s="37">
        <f>IF($D35="","",VLOOKUP($D35,'[9]Boys Do Main Draw Prep'!$A$7:$V$23,4))</f>
        <v>0</v>
      </c>
      <c r="I35" s="171"/>
      <c r="J35" s="161" t="s">
        <v>176</v>
      </c>
      <c r="K35" s="162"/>
      <c r="L35" s="173"/>
      <c r="M35" s="167"/>
      <c r="N35" s="161"/>
      <c r="O35" s="172"/>
      <c r="P35" s="161"/>
      <c r="Q35" s="43"/>
      <c r="R35" s="46"/>
    </row>
    <row r="36" spans="1:18" s="47" customFormat="1" ht="9.6" customHeight="1">
      <c r="A36" s="163"/>
      <c r="B36" s="50"/>
      <c r="C36" s="50"/>
      <c r="D36" s="50"/>
      <c r="E36" s="37" t="str">
        <f>UPPER(IF($D35="","",VLOOKUP($D35,'[9]Boys Do Main Draw Prep'!$A$7:$V$23,7)))</f>
        <v>RODRIGUEZ</v>
      </c>
      <c r="F36" s="37" t="str">
        <f>IF($D35="","",VLOOKUP($D35,'[9]Boys Do Main Draw Prep'!$A$7:$V$23,8))</f>
        <v>David</v>
      </c>
      <c r="G36" s="170"/>
      <c r="H36" s="37">
        <f>IF($D35="","",VLOOKUP($D35,'[9]Boys Do Main Draw Prep'!$A$7:$V$23,9))</f>
        <v>0</v>
      </c>
      <c r="I36" s="164"/>
      <c r="J36" s="161"/>
      <c r="K36" s="162"/>
      <c r="L36" s="174"/>
      <c r="M36" s="175"/>
      <c r="N36" s="161"/>
      <c r="O36" s="172"/>
      <c r="P36" s="161"/>
      <c r="Q36" s="43"/>
      <c r="R36" s="46"/>
    </row>
    <row r="37" spans="1:18" s="47" customFormat="1" ht="9.6" customHeight="1">
      <c r="A37" s="163"/>
      <c r="B37" s="50"/>
      <c r="C37" s="50"/>
      <c r="D37" s="58"/>
      <c r="E37" s="161"/>
      <c r="F37" s="161"/>
      <c r="G37" s="155"/>
      <c r="H37" s="161"/>
      <c r="I37" s="176"/>
      <c r="J37" s="161"/>
      <c r="K37" s="162"/>
      <c r="L37" s="161"/>
      <c r="M37" s="162"/>
      <c r="N37" s="162"/>
      <c r="O37" s="166"/>
      <c r="P37" s="79" t="str">
        <f>UPPER(IF(OR(O38="a",O38="as"),N21,IF(OR(O38="b",O38="bs"),N53,)))</f>
        <v>ABRAHAM</v>
      </c>
      <c r="Q37" s="209"/>
      <c r="R37" s="46"/>
    </row>
    <row r="38" spans="1:18" s="47" customFormat="1" ht="9.6" customHeight="1">
      <c r="A38" s="163"/>
      <c r="B38" s="50"/>
      <c r="C38" s="50"/>
      <c r="D38" s="58"/>
      <c r="E38" s="161"/>
      <c r="F38" s="161"/>
      <c r="G38" s="155"/>
      <c r="H38" s="161"/>
      <c r="I38" s="176"/>
      <c r="J38" s="161"/>
      <c r="K38" s="162"/>
      <c r="L38" s="161"/>
      <c r="M38" s="162"/>
      <c r="N38" s="52" t="s">
        <v>13</v>
      </c>
      <c r="O38" s="60" t="s">
        <v>17</v>
      </c>
      <c r="P38" s="168" t="str">
        <f>UPPER(IF(OR(O38="a",O38="as"),N22,IF(OR(O38="b",O38="bs"),N54,)))</f>
        <v>ABRAHAM</v>
      </c>
      <c r="Q38" s="213"/>
      <c r="R38" s="46"/>
    </row>
    <row r="39" spans="1:18" s="47" customFormat="1" ht="9.6" customHeight="1">
      <c r="A39" s="163">
        <v>9</v>
      </c>
      <c r="B39" s="37">
        <f>IF($D39="","",VLOOKUP($D39,'[9]Boys Do Main Draw Prep'!$A$7:$V$23,20))</f>
        <v>0</v>
      </c>
      <c r="C39" s="37">
        <f>IF($D39="","",VLOOKUP($D39,'[9]Boys Do Main Draw Prep'!$A$7:$V$23,21))</f>
        <v>0</v>
      </c>
      <c r="D39" s="38">
        <v>9</v>
      </c>
      <c r="E39" s="37" t="str">
        <f>UPPER(IF($D39="","",VLOOKUP($D39,'[9]Boys Do Main Draw Prep'!$A$7:$V$23,2)))</f>
        <v>DAVIS</v>
      </c>
      <c r="F39" s="37" t="str">
        <f>IF($D39="","",VLOOKUP($D39,'[9]Boys Do Main Draw Prep'!$A$7:$V$23,3))</f>
        <v>Tim</v>
      </c>
      <c r="G39" s="170"/>
      <c r="H39" s="37">
        <f>IF($D39="","",VLOOKUP($D39,'[9]Boys Do Main Draw Prep'!$A$7:$V$23,4))</f>
        <v>0</v>
      </c>
      <c r="I39" s="160"/>
      <c r="J39" s="161"/>
      <c r="K39" s="162"/>
      <c r="L39" s="161"/>
      <c r="M39" s="162"/>
      <c r="N39" s="161"/>
      <c r="O39" s="172"/>
      <c r="P39" s="173" t="s">
        <v>31</v>
      </c>
      <c r="Q39" s="43"/>
      <c r="R39" s="46"/>
    </row>
    <row r="40" spans="1:18" s="47" customFormat="1" ht="9.6" customHeight="1">
      <c r="A40" s="163"/>
      <c r="B40" s="50"/>
      <c r="C40" s="50"/>
      <c r="D40" s="50"/>
      <c r="E40" s="37" t="str">
        <f>UPPER(IF($D39="","",VLOOKUP($D39,'[9]Boys Do Main Draw Prep'!$A$7:$V$23,7)))</f>
        <v>DE FRIETAS</v>
      </c>
      <c r="F40" s="37" t="str">
        <f>IF($D39="","",VLOOKUP($D39,'[9]Boys Do Main Draw Prep'!$A$7:$V$23,8))</f>
        <v>Adam</v>
      </c>
      <c r="G40" s="170"/>
      <c r="H40" s="37">
        <f>IF($D39="","",VLOOKUP($D39,'[9]Boys Do Main Draw Prep'!$A$7:$V$23,9))</f>
        <v>0</v>
      </c>
      <c r="I40" s="164"/>
      <c r="J40" s="165" t="str">
        <f>IF(I40="a",E39,IF(I40="b",E41,""))</f>
        <v/>
      </c>
      <c r="K40" s="162"/>
      <c r="L40" s="161"/>
      <c r="M40" s="162"/>
      <c r="N40" s="161"/>
      <c r="O40" s="172"/>
      <c r="P40" s="174"/>
      <c r="Q40" s="214"/>
      <c r="R40" s="46"/>
    </row>
    <row r="41" spans="1:18" s="47" customFormat="1" ht="9.6" customHeight="1">
      <c r="A41" s="163"/>
      <c r="B41" s="50"/>
      <c r="C41" s="50"/>
      <c r="D41" s="58"/>
      <c r="E41" s="161"/>
      <c r="F41" s="161"/>
      <c r="G41" s="155"/>
      <c r="H41" s="161"/>
      <c r="I41" s="166"/>
      <c r="J41" s="79" t="str">
        <f>UPPER(IF(OR(I42="a",I42="as"),E39,IF(OR(I42="b",I42="bs"),E43,)))</f>
        <v>LEE YOUNG</v>
      </c>
      <c r="K41" s="167"/>
      <c r="L41" s="161"/>
      <c r="M41" s="162"/>
      <c r="N41" s="161"/>
      <c r="O41" s="172"/>
      <c r="P41" s="161"/>
      <c r="Q41" s="43"/>
      <c r="R41" s="46"/>
    </row>
    <row r="42" spans="1:18" s="47" customFormat="1" ht="9.6" customHeight="1">
      <c r="A42" s="163"/>
      <c r="B42" s="50"/>
      <c r="C42" s="50"/>
      <c r="D42" s="58"/>
      <c r="E42" s="161"/>
      <c r="F42" s="161"/>
      <c r="G42" s="155"/>
      <c r="H42" s="52" t="s">
        <v>13</v>
      </c>
      <c r="I42" s="60" t="s">
        <v>27</v>
      </c>
      <c r="J42" s="168" t="str">
        <f>UPPER(IF(OR(I42="a",I42="as"),E40,IF(OR(I42="b",I42="bs"),E44,)))</f>
        <v>MURKJI</v>
      </c>
      <c r="K42" s="169"/>
      <c r="L42" s="161"/>
      <c r="M42" s="162"/>
      <c r="N42" s="161"/>
      <c r="O42" s="172"/>
      <c r="P42" s="161"/>
      <c r="Q42" s="43"/>
      <c r="R42" s="46"/>
    </row>
    <row r="43" spans="1:18" s="47" customFormat="1" ht="9.6" customHeight="1">
      <c r="A43" s="163">
        <v>10</v>
      </c>
      <c r="B43" s="37">
        <f>IF($D43="","",VLOOKUP($D43,'[9]Boys Do Main Draw Prep'!$A$7:$V$23,20))</f>
        <v>0</v>
      </c>
      <c r="C43" s="37">
        <f>IF($D43="","",VLOOKUP($D43,'[9]Boys Do Main Draw Prep'!$A$7:$V$23,21))</f>
        <v>0</v>
      </c>
      <c r="D43" s="38">
        <v>11</v>
      </c>
      <c r="E43" s="37" t="str">
        <f>UPPER(IF($D43="","",VLOOKUP($D43,'[9]Boys Do Main Draw Prep'!$A$7:$V$23,2)))</f>
        <v>LEE YOUNG</v>
      </c>
      <c r="F43" s="37" t="str">
        <f>IF($D43="","",VLOOKUP($D43,'[9]Boys Do Main Draw Prep'!$A$7:$V$23,3))</f>
        <v>Kyle</v>
      </c>
      <c r="G43" s="170"/>
      <c r="H43" s="37">
        <f>IF($D43="","",VLOOKUP($D43,'[9]Boys Do Main Draw Prep'!$A$7:$V$23,4))</f>
        <v>0</v>
      </c>
      <c r="I43" s="171"/>
      <c r="J43" s="161" t="s">
        <v>204</v>
      </c>
      <c r="K43" s="172"/>
      <c r="L43" s="173"/>
      <c r="M43" s="167"/>
      <c r="N43" s="161"/>
      <c r="O43" s="172"/>
      <c r="P43" s="161"/>
      <c r="Q43" s="43"/>
      <c r="R43" s="46"/>
    </row>
    <row r="44" spans="1:18" s="47" customFormat="1" ht="9.6" customHeight="1">
      <c r="A44" s="163"/>
      <c r="B44" s="50"/>
      <c r="C44" s="50"/>
      <c r="D44" s="50"/>
      <c r="E44" s="37" t="str">
        <f>UPPER(IF($D43="","",VLOOKUP($D43,'[9]Boys Do Main Draw Prep'!$A$7:$V$23,7)))</f>
        <v>MURKJI</v>
      </c>
      <c r="F44" s="37" t="str">
        <f>IF($D43="","",VLOOKUP($D43,'[9]Boys Do Main Draw Prep'!$A$7:$V$23,8))</f>
        <v>Jordan</v>
      </c>
      <c r="G44" s="170"/>
      <c r="H44" s="37">
        <f>IF($D43="","",VLOOKUP($D43,'[9]Boys Do Main Draw Prep'!$A$7:$V$23,9))</f>
        <v>0</v>
      </c>
      <c r="I44" s="164"/>
      <c r="J44" s="161"/>
      <c r="K44" s="172"/>
      <c r="L44" s="174"/>
      <c r="M44" s="175"/>
      <c r="N44" s="161"/>
      <c r="O44" s="172"/>
      <c r="P44" s="161"/>
      <c r="Q44" s="43"/>
      <c r="R44" s="46"/>
    </row>
    <row r="45" spans="1:18" s="47" customFormat="1" ht="9.6" customHeight="1">
      <c r="A45" s="163"/>
      <c r="B45" s="50"/>
      <c r="C45" s="50"/>
      <c r="D45" s="58"/>
      <c r="E45" s="161"/>
      <c r="F45" s="161"/>
      <c r="G45" s="155"/>
      <c r="H45" s="161"/>
      <c r="I45" s="176"/>
      <c r="J45" s="161"/>
      <c r="K45" s="166"/>
      <c r="L45" s="79" t="str">
        <f>UPPER(IF(OR(K46="a",K46="as"),J41,IF(OR(K46="b",K46="bs"),J49,)))</f>
        <v>ANDREWS</v>
      </c>
      <c r="M45" s="162"/>
      <c r="N45" s="161"/>
      <c r="O45" s="172"/>
      <c r="P45" s="161"/>
      <c r="Q45" s="43"/>
      <c r="R45" s="46"/>
    </row>
    <row r="46" spans="1:18" s="47" customFormat="1" ht="9.6" customHeight="1">
      <c r="A46" s="163"/>
      <c r="B46" s="50"/>
      <c r="C46" s="50"/>
      <c r="D46" s="58"/>
      <c r="E46" s="161"/>
      <c r="F46" s="161"/>
      <c r="G46" s="155"/>
      <c r="H46" s="161"/>
      <c r="I46" s="176"/>
      <c r="J46" s="52" t="s">
        <v>13</v>
      </c>
      <c r="K46" s="60" t="s">
        <v>27</v>
      </c>
      <c r="L46" s="168" t="str">
        <f>UPPER(IF(OR(K46="a",K46="as"),J42,IF(OR(K46="b",K46="bs"),J50,)))</f>
        <v>MOHAMMED</v>
      </c>
      <c r="M46" s="169"/>
      <c r="N46" s="161"/>
      <c r="O46" s="172"/>
      <c r="P46" s="161"/>
      <c r="Q46" s="43"/>
      <c r="R46" s="46"/>
    </row>
    <row r="47" spans="1:18" s="47" customFormat="1" ht="9.6" customHeight="1">
      <c r="A47" s="163">
        <v>11</v>
      </c>
      <c r="B47" s="37">
        <f>IF($D47="","",VLOOKUP($D47,'[9]Boys Do Main Draw Prep'!$A$7:$V$23,20))</f>
        <v>0</v>
      </c>
      <c r="C47" s="37">
        <f>IF($D47="","",VLOOKUP($D47,'[9]Boys Do Main Draw Prep'!$A$7:$V$23,21))</f>
        <v>0</v>
      </c>
      <c r="D47" s="38">
        <v>16</v>
      </c>
      <c r="E47" s="37" t="str">
        <f>UPPER(IF($D47="","",VLOOKUP($D47,'[9]Boys Do Main Draw Prep'!$A$7:$V$23,2)))</f>
        <v>BYE</v>
      </c>
      <c r="F47" s="37">
        <f>IF($D47="","",VLOOKUP($D47,'[9]Boys Do Main Draw Prep'!$A$7:$V$23,3))</f>
        <v>0</v>
      </c>
      <c r="G47" s="170"/>
      <c r="H47" s="37">
        <f>IF($D47="","",VLOOKUP($D47,'[9]Boys Do Main Draw Prep'!$A$7:$V$23,4))</f>
        <v>0</v>
      </c>
      <c r="I47" s="160"/>
      <c r="J47" s="161"/>
      <c r="K47" s="172"/>
      <c r="L47" s="161" t="s">
        <v>211</v>
      </c>
      <c r="M47" s="172"/>
      <c r="N47" s="173"/>
      <c r="O47" s="172"/>
      <c r="P47" s="161"/>
      <c r="Q47" s="43"/>
      <c r="R47" s="46"/>
    </row>
    <row r="48" spans="1:18" s="47" customFormat="1" ht="9.6" customHeight="1">
      <c r="A48" s="163"/>
      <c r="B48" s="50"/>
      <c r="C48" s="50"/>
      <c r="D48" s="50"/>
      <c r="E48" s="37" t="str">
        <f>UPPER(IF($D47="","",VLOOKUP($D47,'[9]Boys Do Main Draw Prep'!$A$7:$V$23,7)))</f>
        <v>BYE</v>
      </c>
      <c r="F48" s="37">
        <f>IF($D47="","",VLOOKUP($D47,'[9]Boys Do Main Draw Prep'!$A$7:$V$23,8))</f>
        <v>0</v>
      </c>
      <c r="G48" s="170"/>
      <c r="H48" s="37">
        <f>IF($D47="","",VLOOKUP($D47,'[9]Boys Do Main Draw Prep'!$A$7:$V$23,9))</f>
        <v>0</v>
      </c>
      <c r="I48" s="164"/>
      <c r="J48" s="165" t="str">
        <f>IF(I48="a",E47,IF(I48="b",E49,""))</f>
        <v/>
      </c>
      <c r="K48" s="172"/>
      <c r="L48" s="161"/>
      <c r="M48" s="172"/>
      <c r="N48" s="161"/>
      <c r="O48" s="172"/>
      <c r="P48" s="161"/>
      <c r="Q48" s="43"/>
      <c r="R48" s="46"/>
    </row>
    <row r="49" spans="1:18" s="47" customFormat="1" ht="9.6" customHeight="1">
      <c r="A49" s="163"/>
      <c r="B49" s="50"/>
      <c r="C49" s="50"/>
      <c r="D49" s="50"/>
      <c r="E49" s="161"/>
      <c r="F49" s="161"/>
      <c r="G49" s="155"/>
      <c r="H49" s="161"/>
      <c r="I49" s="166"/>
      <c r="J49" s="79" t="str">
        <f>UPPER(IF(OR(I50="a",I50="as"),E47,IF(OR(I50="b",I50="bs"),E51,)))</f>
        <v>ANDREWS</v>
      </c>
      <c r="K49" s="180"/>
      <c r="L49" s="161"/>
      <c r="M49" s="172"/>
      <c r="N49" s="161"/>
      <c r="O49" s="172"/>
      <c r="P49" s="161"/>
      <c r="Q49" s="43"/>
      <c r="R49" s="46"/>
    </row>
    <row r="50" spans="1:18" s="47" customFormat="1" ht="9.6" customHeight="1">
      <c r="A50" s="163"/>
      <c r="B50" s="50"/>
      <c r="C50" s="50"/>
      <c r="D50" s="50"/>
      <c r="E50" s="161"/>
      <c r="F50" s="161"/>
      <c r="G50" s="155"/>
      <c r="H50" s="52" t="s">
        <v>13</v>
      </c>
      <c r="I50" s="60" t="s">
        <v>29</v>
      </c>
      <c r="J50" s="168" t="str">
        <f>UPPER(IF(OR(I50="a",I50="as"),E48,IF(OR(I50="b",I50="bs"),E52,)))</f>
        <v>MOHAMMED</v>
      </c>
      <c r="K50" s="164"/>
      <c r="L50" s="161"/>
      <c r="M50" s="172"/>
      <c r="N50" s="161"/>
      <c r="O50" s="172"/>
      <c r="P50" s="161"/>
      <c r="Q50" s="43"/>
      <c r="R50" s="46"/>
    </row>
    <row r="51" spans="1:18" s="47" customFormat="1" ht="9.6" customHeight="1">
      <c r="A51" s="158">
        <v>12</v>
      </c>
      <c r="B51" s="37">
        <f>IF($D51="","",VLOOKUP($D51,'[9]Boys Do Main Draw Prep'!$A$7:$V$23,20))</f>
        <v>0</v>
      </c>
      <c r="C51" s="37">
        <f>IF($D51="","",VLOOKUP($D51,'[9]Boys Do Main Draw Prep'!$A$7:$V$23,21))</f>
        <v>0</v>
      </c>
      <c r="D51" s="38">
        <v>3</v>
      </c>
      <c r="E51" s="39" t="str">
        <f>UPPER(IF($D51="","",VLOOKUP($D51,'[9]Boys Do Main Draw Prep'!$A$7:$V$23,2)))</f>
        <v>ANDREWS</v>
      </c>
      <c r="F51" s="39" t="str">
        <f>IF($D51="","",VLOOKUP($D51,'[9]Boys Do Main Draw Prep'!$A$7:$V$23,3))</f>
        <v>Che</v>
      </c>
      <c r="G51" s="159"/>
      <c r="H51" s="39">
        <f>IF($D51="","",VLOOKUP($D51,'[9]Boys Do Main Draw Prep'!$A$7:$V$23,4))</f>
        <v>0</v>
      </c>
      <c r="I51" s="171"/>
      <c r="J51" s="161"/>
      <c r="K51" s="162"/>
      <c r="L51" s="173"/>
      <c r="M51" s="180"/>
      <c r="N51" s="161"/>
      <c r="O51" s="172"/>
      <c r="P51" s="161"/>
      <c r="Q51" s="43"/>
      <c r="R51" s="46"/>
    </row>
    <row r="52" spans="1:18" s="47" customFormat="1" ht="9.6" customHeight="1">
      <c r="A52" s="163"/>
      <c r="B52" s="50"/>
      <c r="C52" s="50"/>
      <c r="D52" s="50"/>
      <c r="E52" s="39" t="str">
        <f>UPPER(IF($D51="","",VLOOKUP($D51,'[9]Boys Do Main Draw Prep'!$A$7:$V$23,7)))</f>
        <v>MOHAMMED</v>
      </c>
      <c r="F52" s="39" t="str">
        <f>IF($D51="","",VLOOKUP($D51,'[9]Boys Do Main Draw Prep'!$A$7:$V$23,8))</f>
        <v>Nabeel</v>
      </c>
      <c r="G52" s="159"/>
      <c r="H52" s="39">
        <f>IF($D51="","",VLOOKUP($D51,'[9]Boys Do Main Draw Prep'!$A$7:$V$23,9))</f>
        <v>0</v>
      </c>
      <c r="I52" s="164"/>
      <c r="J52" s="161"/>
      <c r="K52" s="162"/>
      <c r="L52" s="174"/>
      <c r="M52" s="208"/>
      <c r="N52" s="161"/>
      <c r="O52" s="172"/>
      <c r="P52" s="161"/>
      <c r="Q52" s="43"/>
      <c r="R52" s="46"/>
    </row>
    <row r="53" spans="1:18" s="47" customFormat="1" ht="9.6" customHeight="1">
      <c r="A53" s="163"/>
      <c r="B53" s="50"/>
      <c r="C53" s="50"/>
      <c r="D53" s="50"/>
      <c r="E53" s="161"/>
      <c r="F53" s="161"/>
      <c r="G53" s="155"/>
      <c r="H53" s="161"/>
      <c r="I53" s="176"/>
      <c r="J53" s="161"/>
      <c r="K53" s="162"/>
      <c r="L53" s="161"/>
      <c r="M53" s="166"/>
      <c r="N53" s="79" t="str">
        <f>UPPER(IF(OR(M54="a",M54="as"),L45,IF(OR(M54="b",M54="bs"),L61,)))</f>
        <v>ANDREWS</v>
      </c>
      <c r="O53" s="172"/>
      <c r="P53" s="161"/>
      <c r="Q53" s="43"/>
      <c r="R53" s="46"/>
    </row>
    <row r="54" spans="1:18" s="47" customFormat="1" ht="9.6" customHeight="1">
      <c r="A54" s="163"/>
      <c r="B54" s="50"/>
      <c r="C54" s="50"/>
      <c r="D54" s="50"/>
      <c r="E54" s="161"/>
      <c r="F54" s="161"/>
      <c r="G54" s="155"/>
      <c r="H54" s="161"/>
      <c r="I54" s="176"/>
      <c r="J54" s="161"/>
      <c r="K54" s="162"/>
      <c r="L54" s="52" t="s">
        <v>13</v>
      </c>
      <c r="M54" s="60" t="s">
        <v>17</v>
      </c>
      <c r="N54" s="168" t="str">
        <f>UPPER(IF(OR(M54="a",M54="as"),L46,IF(OR(M54="b",M54="bs"),L62,)))</f>
        <v>MOHAMMED</v>
      </c>
      <c r="O54" s="164"/>
      <c r="P54" s="161"/>
      <c r="Q54" s="43"/>
      <c r="R54" s="46"/>
    </row>
    <row r="55" spans="1:18" s="47" customFormat="1" ht="9.6" customHeight="1">
      <c r="A55" s="163">
        <v>13</v>
      </c>
      <c r="B55" s="37">
        <f>IF($D55="","",VLOOKUP($D55,'[9]Boys Do Main Draw Prep'!$A$7:$V$23,20))</f>
        <v>0</v>
      </c>
      <c r="C55" s="37">
        <f>IF($D55="","",VLOOKUP($D55,'[9]Boys Do Main Draw Prep'!$A$7:$V$23,21))</f>
        <v>0</v>
      </c>
      <c r="D55" s="38">
        <v>7</v>
      </c>
      <c r="E55" s="37" t="str">
        <f>UPPER(IF($D55="","",VLOOKUP($D55,'[9]Boys Do Main Draw Prep'!$A$7:$V$23,2)))</f>
        <v>GARSEE</v>
      </c>
      <c r="F55" s="37" t="str">
        <f>IF($D55="","",VLOOKUP($D55,'[9]Boys Do Main Draw Prep'!$A$7:$V$23,3))</f>
        <v>Jameel</v>
      </c>
      <c r="G55" s="170"/>
      <c r="H55" s="37">
        <f>IF($D55="","",VLOOKUP($D55,'[9]Boys Do Main Draw Prep'!$A$7:$V$23,4))</f>
        <v>0</v>
      </c>
      <c r="I55" s="160"/>
      <c r="J55" s="161"/>
      <c r="K55" s="162"/>
      <c r="L55" s="161"/>
      <c r="M55" s="172"/>
      <c r="N55" s="161" t="s">
        <v>212</v>
      </c>
      <c r="O55" s="162"/>
      <c r="P55" s="161"/>
      <c r="Q55" s="43"/>
      <c r="R55" s="46"/>
    </row>
    <row r="56" spans="1:18" s="47" customFormat="1" ht="9.6" customHeight="1">
      <c r="A56" s="163"/>
      <c r="B56" s="50"/>
      <c r="C56" s="50"/>
      <c r="D56" s="50"/>
      <c r="E56" s="37" t="str">
        <f>UPPER(IF($D55="","",VLOOKUP($D55,'[9]Boys Do Main Draw Prep'!$A$7:$V$23,7)))</f>
        <v>OLIVER</v>
      </c>
      <c r="F56" s="37" t="str">
        <f>IF($D55="","",VLOOKUP($D55,'[9]Boys Do Main Draw Prep'!$A$7:$V$23,8))</f>
        <v>Derrel</v>
      </c>
      <c r="G56" s="170"/>
      <c r="H56" s="37">
        <f>IF($D55="","",VLOOKUP($D55,'[9]Boys Do Main Draw Prep'!$A$7:$V$23,9))</f>
        <v>0</v>
      </c>
      <c r="I56" s="164"/>
      <c r="J56" s="165" t="str">
        <f>IF(I56="a",E55,IF(I56="b",E57,""))</f>
        <v/>
      </c>
      <c r="K56" s="162"/>
      <c r="L56" s="161"/>
      <c r="M56" s="172"/>
      <c r="N56" s="161"/>
      <c r="O56" s="162"/>
      <c r="P56" s="161"/>
      <c r="Q56" s="43"/>
      <c r="R56" s="46"/>
    </row>
    <row r="57" spans="1:18" s="47" customFormat="1" ht="9.6" customHeight="1">
      <c r="A57" s="163"/>
      <c r="B57" s="50"/>
      <c r="C57" s="50"/>
      <c r="D57" s="58"/>
      <c r="E57" s="161"/>
      <c r="F57" s="161"/>
      <c r="G57" s="155"/>
      <c r="H57" s="161"/>
      <c r="I57" s="166"/>
      <c r="J57" s="79" t="str">
        <f>UPPER(IF(OR(I58="a",I58="as"),E55,IF(OR(I58="b",I58="bs"),E59,)))</f>
        <v>GARSEE</v>
      </c>
      <c r="K57" s="167"/>
      <c r="L57" s="161"/>
      <c r="M57" s="172"/>
      <c r="N57" s="161"/>
      <c r="O57" s="162"/>
      <c r="P57" s="161"/>
      <c r="Q57" s="43"/>
      <c r="R57" s="46"/>
    </row>
    <row r="58" spans="1:18" s="47" customFormat="1" ht="9.6" customHeight="1">
      <c r="A58" s="163"/>
      <c r="B58" s="50"/>
      <c r="C58" s="50"/>
      <c r="D58" s="58"/>
      <c r="E58" s="161"/>
      <c r="F58" s="161"/>
      <c r="G58" s="155"/>
      <c r="H58" s="52" t="s">
        <v>13</v>
      </c>
      <c r="I58" s="60" t="s">
        <v>17</v>
      </c>
      <c r="J58" s="168" t="str">
        <f>UPPER(IF(OR(I58="a",I58="as"),E56,IF(OR(I58="b",I58="bs"),E60,)))</f>
        <v>OLIVER</v>
      </c>
      <c r="K58" s="169"/>
      <c r="L58" s="161"/>
      <c r="M58" s="172"/>
      <c r="N58" s="161"/>
      <c r="O58" s="162"/>
      <c r="P58" s="161"/>
      <c r="Q58" s="43"/>
      <c r="R58" s="46"/>
    </row>
    <row r="59" spans="1:18" s="47" customFormat="1" ht="9.6" customHeight="1">
      <c r="A59" s="163">
        <v>14</v>
      </c>
      <c r="B59" s="37">
        <f>IF($D59="","",VLOOKUP($D59,'[9]Boys Do Main Draw Prep'!$A$7:$V$23,20))</f>
        <v>0</v>
      </c>
      <c r="C59" s="37">
        <f>IF($D59="","",VLOOKUP($D59,'[9]Boys Do Main Draw Prep'!$A$7:$V$23,21))</f>
        <v>0</v>
      </c>
      <c r="D59" s="38">
        <v>8</v>
      </c>
      <c r="E59" s="37" t="str">
        <f>UPPER(IF($D59="","",VLOOKUP($D59,'[9]Boys Do Main Draw Prep'!$A$7:$V$23,2)))</f>
        <v>GREGOIRE</v>
      </c>
      <c r="F59" s="37" t="str">
        <f>IF($D59="","",VLOOKUP($D59,'[9]Boys Do Main Draw Prep'!$A$7:$V$23,3))</f>
        <v>Brandon</v>
      </c>
      <c r="G59" s="170"/>
      <c r="H59" s="37">
        <f>IF($D59="","",VLOOKUP($D59,'[9]Boys Do Main Draw Prep'!$A$7:$V$23,4))</f>
        <v>0</v>
      </c>
      <c r="I59" s="171"/>
      <c r="J59" s="161" t="s">
        <v>204</v>
      </c>
      <c r="K59" s="172"/>
      <c r="L59" s="173"/>
      <c r="M59" s="180"/>
      <c r="N59" s="161"/>
      <c r="O59" s="162"/>
      <c r="P59" s="161"/>
      <c r="Q59" s="43"/>
      <c r="R59" s="46"/>
    </row>
    <row r="60" spans="1:18" s="47" customFormat="1" ht="9.6" customHeight="1">
      <c r="A60" s="163"/>
      <c r="B60" s="50"/>
      <c r="C60" s="50"/>
      <c r="D60" s="50"/>
      <c r="E60" s="37" t="str">
        <f>UPPER(IF($D59="","",VLOOKUP($D59,'[9]Boys Do Main Draw Prep'!$A$7:$V$23,7)))</f>
        <v>THOMAS</v>
      </c>
      <c r="F60" s="37" t="str">
        <f>IF($D59="","",VLOOKUP($D59,'[9]Boys Do Main Draw Prep'!$A$7:$V$23,8))</f>
        <v>Ryan</v>
      </c>
      <c r="G60" s="170"/>
      <c r="H60" s="37">
        <f>IF($D59="","",VLOOKUP($D59,'[9]Boys Do Main Draw Prep'!$A$7:$V$23,9))</f>
        <v>0</v>
      </c>
      <c r="I60" s="164"/>
      <c r="J60" s="161"/>
      <c r="K60" s="172"/>
      <c r="L60" s="174"/>
      <c r="M60" s="208"/>
      <c r="N60" s="161"/>
      <c r="O60" s="162"/>
      <c r="P60" s="161"/>
      <c r="Q60" s="43"/>
      <c r="R60" s="46"/>
    </row>
    <row r="61" spans="1:18" s="47" customFormat="1" ht="9.6" customHeight="1">
      <c r="A61" s="163"/>
      <c r="B61" s="50"/>
      <c r="C61" s="50"/>
      <c r="D61" s="58"/>
      <c r="E61" s="161"/>
      <c r="F61" s="161"/>
      <c r="G61" s="155"/>
      <c r="H61" s="161"/>
      <c r="I61" s="176"/>
      <c r="J61" s="161"/>
      <c r="K61" s="166"/>
      <c r="L61" s="79" t="str">
        <f>UPPER(IF(OR(K62="a",K62="as"),J57,IF(OR(K62="b",K62="bs"),J65,)))</f>
        <v>MOONASAR</v>
      </c>
      <c r="M61" s="172"/>
      <c r="N61" s="161"/>
      <c r="O61" s="162"/>
      <c r="P61" s="161"/>
      <c r="Q61" s="43"/>
      <c r="R61" s="46"/>
    </row>
    <row r="62" spans="1:18" s="47" customFormat="1" ht="9.6" customHeight="1">
      <c r="A62" s="163"/>
      <c r="B62" s="50"/>
      <c r="C62" s="50"/>
      <c r="D62" s="58"/>
      <c r="E62" s="161"/>
      <c r="F62" s="161"/>
      <c r="G62" s="155"/>
      <c r="H62" s="161"/>
      <c r="I62" s="176"/>
      <c r="J62" s="52" t="s">
        <v>13</v>
      </c>
      <c r="K62" s="60" t="s">
        <v>27</v>
      </c>
      <c r="L62" s="168" t="str">
        <f>UPPER(IF(OR(K62="a",K62="as"),J58,IF(OR(K62="b",K62="bs"),J66,)))</f>
        <v>NKRUMAH</v>
      </c>
      <c r="M62" s="164"/>
      <c r="N62" s="161"/>
      <c r="O62" s="162"/>
      <c r="P62" s="161"/>
      <c r="Q62" s="43"/>
      <c r="R62" s="46"/>
    </row>
    <row r="63" spans="1:18" s="47" customFormat="1" ht="9.6" customHeight="1">
      <c r="A63" s="163">
        <v>15</v>
      </c>
      <c r="B63" s="37">
        <f>IF($D63="","",VLOOKUP($D63,'[9]Boys Do Main Draw Prep'!$A$7:$V$23,20))</f>
        <v>0</v>
      </c>
      <c r="C63" s="37">
        <f>IF($D63="","",VLOOKUP($D63,'[9]Boys Do Main Draw Prep'!$A$7:$V$23,21))</f>
        <v>0</v>
      </c>
      <c r="D63" s="38">
        <v>16</v>
      </c>
      <c r="E63" s="37" t="str">
        <f>UPPER(IF($D63="","",VLOOKUP($D63,'[9]Boys Do Main Draw Prep'!$A$7:$V$23,2)))</f>
        <v>BYE</v>
      </c>
      <c r="F63" s="37">
        <f>IF($D63="","",VLOOKUP($D63,'[9]Boys Do Main Draw Prep'!$A$7:$V$23,3))</f>
        <v>0</v>
      </c>
      <c r="G63" s="170"/>
      <c r="H63" s="37">
        <f>IF($D63="","",VLOOKUP($D63,'[9]Boys Do Main Draw Prep'!$A$7:$V$23,4))</f>
        <v>0</v>
      </c>
      <c r="I63" s="160"/>
      <c r="J63" s="161"/>
      <c r="K63" s="172"/>
      <c r="L63" s="161" t="s">
        <v>172</v>
      </c>
      <c r="M63" s="162"/>
      <c r="N63" s="173"/>
      <c r="O63" s="162"/>
      <c r="P63" s="161"/>
      <c r="Q63" s="43"/>
      <c r="R63" s="46"/>
    </row>
    <row r="64" spans="1:18" s="47" customFormat="1" ht="9.6" customHeight="1">
      <c r="A64" s="163"/>
      <c r="B64" s="50"/>
      <c r="C64" s="50"/>
      <c r="D64" s="50"/>
      <c r="E64" s="37" t="str">
        <f>UPPER(IF($D63="","",VLOOKUP($D63,'[9]Boys Do Main Draw Prep'!$A$7:$V$23,7)))</f>
        <v>BYE</v>
      </c>
      <c r="F64" s="37">
        <f>IF($D63="","",VLOOKUP($D63,'[9]Boys Do Main Draw Prep'!$A$7:$V$23,8))</f>
        <v>0</v>
      </c>
      <c r="G64" s="170"/>
      <c r="H64" s="37">
        <f>IF($D63="","",VLOOKUP($D63,'[9]Boys Do Main Draw Prep'!$A$7:$V$23,9))</f>
        <v>0</v>
      </c>
      <c r="I64" s="164"/>
      <c r="J64" s="165" t="str">
        <f>IF(I64="a",E63,IF(I64="b",E65,""))</f>
        <v/>
      </c>
      <c r="K64" s="172"/>
      <c r="L64" s="161"/>
      <c r="M64" s="162"/>
      <c r="N64" s="161"/>
      <c r="O64" s="162"/>
      <c r="P64" s="161"/>
      <c r="Q64" s="43"/>
      <c r="R64" s="46"/>
    </row>
    <row r="65" spans="1:18" s="47" customFormat="1" ht="9.6" customHeight="1">
      <c r="A65" s="163"/>
      <c r="B65" s="50"/>
      <c r="C65" s="50"/>
      <c r="D65" s="50"/>
      <c r="E65" s="165"/>
      <c r="F65" s="165"/>
      <c r="G65" s="215"/>
      <c r="H65" s="165"/>
      <c r="I65" s="166"/>
      <c r="J65" s="79" t="str">
        <f>UPPER(IF(OR(I66="a",I66="as"),E63,IF(OR(I66="b",I66="bs"),E67,)))</f>
        <v>MOONASAR</v>
      </c>
      <c r="K65" s="180"/>
      <c r="L65" s="161"/>
      <c r="M65" s="162"/>
      <c r="N65" s="161"/>
      <c r="O65" s="162"/>
      <c r="P65" s="161"/>
      <c r="Q65" s="43"/>
      <c r="R65" s="46"/>
    </row>
    <row r="66" spans="1:18" s="47" customFormat="1" ht="9.6" customHeight="1">
      <c r="A66" s="163"/>
      <c r="B66" s="50"/>
      <c r="C66" s="50"/>
      <c r="D66" s="50"/>
      <c r="E66" s="161"/>
      <c r="F66" s="161"/>
      <c r="G66" s="155"/>
      <c r="H66" s="52" t="s">
        <v>13</v>
      </c>
      <c r="I66" s="60" t="s">
        <v>29</v>
      </c>
      <c r="J66" s="168" t="str">
        <f>UPPER(IF(OR(I66="a",I66="as"),E64,IF(OR(I66="b",I66="bs"),E68,)))</f>
        <v>NKRUMAH</v>
      </c>
      <c r="K66" s="164"/>
      <c r="L66" s="161"/>
      <c r="M66" s="162"/>
      <c r="N66" s="161"/>
      <c r="O66" s="162"/>
      <c r="P66" s="161"/>
      <c r="Q66" s="43"/>
      <c r="R66" s="46"/>
    </row>
    <row r="67" spans="1:18" s="47" customFormat="1" ht="9.6" customHeight="1">
      <c r="A67" s="158">
        <v>16</v>
      </c>
      <c r="B67" s="37">
        <f>IF($D67="","",VLOOKUP($D67,'[9]Boys Do Main Draw Prep'!$A$7:$V$23,20))</f>
        <v>0</v>
      </c>
      <c r="C67" s="37">
        <f>IF($D67="","",VLOOKUP($D67,'[9]Boys Do Main Draw Prep'!$A$7:$V$23,21))</f>
        <v>0</v>
      </c>
      <c r="D67" s="38">
        <v>2</v>
      </c>
      <c r="E67" s="39" t="str">
        <f>UPPER(IF($D67="","",VLOOKUP($D67,'[9]Boys Do Main Draw Prep'!$A$7:$V$23,2)))</f>
        <v>MOONASAR</v>
      </c>
      <c r="F67" s="39" t="str">
        <f>IF($D67="","",VLOOKUP($D67,'[9]Boys Do Main Draw Prep'!$A$7:$V$23,3))</f>
        <v>Keshan</v>
      </c>
      <c r="G67" s="159"/>
      <c r="H67" s="39">
        <f>IF($D67="","",VLOOKUP($D67,'[9]Boys Do Main Draw Prep'!$A$7:$V$23,4))</f>
        <v>0</v>
      </c>
      <c r="I67" s="171"/>
      <c r="J67" s="161"/>
      <c r="K67" s="162"/>
      <c r="L67" s="173"/>
      <c r="M67" s="167"/>
      <c r="N67" s="161"/>
      <c r="O67" s="162"/>
      <c r="P67" s="161"/>
      <c r="Q67" s="43"/>
      <c r="R67" s="46"/>
    </row>
    <row r="68" spans="1:18" s="47" customFormat="1" ht="9.6" customHeight="1">
      <c r="A68" s="163"/>
      <c r="B68" s="50"/>
      <c r="C68" s="50"/>
      <c r="D68" s="50"/>
      <c r="E68" s="39" t="str">
        <f>UPPER(IF($D67="","",VLOOKUP($D67,'[9]Boys Do Main Draw Prep'!$A$7:$V$23,7)))</f>
        <v>NKRUMAH</v>
      </c>
      <c r="F68" s="39" t="str">
        <f>IF($D67="","",VLOOKUP($D67,'[9]Boys Do Main Draw Prep'!$A$7:$V$23,8))</f>
        <v>Patrick</v>
      </c>
      <c r="G68" s="159"/>
      <c r="H68" s="39">
        <f>IF($D67="","",VLOOKUP($D67,'[9]Boys Do Main Draw Prep'!$A$7:$V$23,9))</f>
        <v>0</v>
      </c>
      <c r="I68" s="164"/>
      <c r="J68" s="161"/>
      <c r="K68" s="162"/>
      <c r="L68" s="174"/>
      <c r="M68" s="175"/>
      <c r="N68" s="161"/>
      <c r="O68" s="162"/>
      <c r="P68" s="161"/>
      <c r="Q68" s="43"/>
      <c r="R68" s="46"/>
    </row>
    <row r="69" spans="1:18" s="47" customFormat="1" ht="42" customHeight="1">
      <c r="A69" s="185"/>
      <c r="B69" s="186"/>
      <c r="C69" s="186"/>
      <c r="D69" s="187"/>
      <c r="E69" s="188"/>
      <c r="F69" s="188"/>
      <c r="G69" s="33"/>
      <c r="H69" s="188"/>
      <c r="I69" s="189"/>
      <c r="J69" s="44"/>
      <c r="K69" s="45"/>
      <c r="L69" s="44"/>
      <c r="M69" s="45"/>
      <c r="N69" s="44"/>
      <c r="O69" s="45"/>
      <c r="P69" s="44"/>
      <c r="Q69" s="45"/>
      <c r="R69" s="46"/>
    </row>
    <row r="70" spans="1:18" s="87" customFormat="1" ht="6" customHeight="1">
      <c r="A70" s="185"/>
      <c r="B70" s="186"/>
      <c r="C70" s="186"/>
      <c r="D70" s="187"/>
      <c r="E70" s="188"/>
      <c r="F70" s="188"/>
      <c r="G70" s="190"/>
      <c r="H70" s="188"/>
      <c r="I70" s="189"/>
      <c r="J70" s="44"/>
      <c r="K70" s="45"/>
      <c r="L70" s="84"/>
      <c r="M70" s="85"/>
      <c r="N70" s="84"/>
      <c r="O70" s="85"/>
      <c r="P70" s="84"/>
      <c r="Q70" s="85"/>
      <c r="R70" s="86"/>
    </row>
    <row r="71" spans="1:18" s="100" customFormat="1" ht="10.5" customHeight="1">
      <c r="A71" s="88" t="s">
        <v>34</v>
      </c>
      <c r="B71" s="89"/>
      <c r="C71" s="90"/>
      <c r="D71" s="91" t="s">
        <v>35</v>
      </c>
      <c r="E71" s="92" t="s">
        <v>66</v>
      </c>
      <c r="F71" s="92"/>
      <c r="G71" s="92"/>
      <c r="H71" s="191"/>
      <c r="I71" s="92" t="s">
        <v>35</v>
      </c>
      <c r="J71" s="92" t="s">
        <v>67</v>
      </c>
      <c r="K71" s="95"/>
      <c r="L71" s="92" t="s">
        <v>38</v>
      </c>
      <c r="M71" s="96"/>
      <c r="N71" s="97" t="s">
        <v>39</v>
      </c>
      <c r="O71" s="97"/>
      <c r="P71" s="98"/>
      <c r="Q71" s="99"/>
    </row>
    <row r="72" spans="1:18" s="100" customFormat="1" ht="9" customHeight="1">
      <c r="A72" s="101" t="s">
        <v>40</v>
      </c>
      <c r="B72" s="102"/>
      <c r="C72" s="103"/>
      <c r="D72" s="104">
        <v>1</v>
      </c>
      <c r="E72" s="105" t="str">
        <f>IF(D72&gt;$Q$79,,UPPER(VLOOKUP(D72,'[9]Boys Do Main Draw Prep'!$A$7:$R$23,2)))</f>
        <v>ABRAHAM</v>
      </c>
      <c r="F72" s="192"/>
      <c r="G72" s="192"/>
      <c r="H72" s="193"/>
      <c r="I72" s="194" t="s">
        <v>41</v>
      </c>
      <c r="J72" s="102"/>
      <c r="K72" s="109"/>
      <c r="L72" s="102"/>
      <c r="M72" s="110"/>
      <c r="N72" s="111" t="s">
        <v>68</v>
      </c>
      <c r="O72" s="112"/>
      <c r="P72" s="112"/>
      <c r="Q72" s="113"/>
    </row>
    <row r="73" spans="1:18" s="100" customFormat="1" ht="9" customHeight="1">
      <c r="A73" s="101" t="s">
        <v>43</v>
      </c>
      <c r="B73" s="102"/>
      <c r="C73" s="103"/>
      <c r="D73" s="104"/>
      <c r="E73" s="105" t="str">
        <f>IF(D72&gt;$Q$79,,UPPER(VLOOKUP(D72,'[9]Boys Do Main Draw Prep'!$A$7:$R$23,7)))</f>
        <v>ABRAHAM</v>
      </c>
      <c r="F73" s="192"/>
      <c r="G73" s="192"/>
      <c r="H73" s="193"/>
      <c r="I73" s="194"/>
      <c r="J73" s="102"/>
      <c r="K73" s="109"/>
      <c r="L73" s="102"/>
      <c r="M73" s="110"/>
      <c r="N73" s="116"/>
      <c r="O73" s="115"/>
      <c r="P73" s="116"/>
      <c r="Q73" s="117"/>
    </row>
    <row r="74" spans="1:18" s="100" customFormat="1" ht="9" customHeight="1">
      <c r="A74" s="118" t="s">
        <v>45</v>
      </c>
      <c r="B74" s="116"/>
      <c r="C74" s="119"/>
      <c r="D74" s="104">
        <v>2</v>
      </c>
      <c r="E74" s="105" t="str">
        <f>IF(D74&gt;$Q$79,,UPPER(VLOOKUP(D74,'[9]Boys Do Main Draw Prep'!$A$7:$R$23,2)))</f>
        <v>MOONASAR</v>
      </c>
      <c r="F74" s="192"/>
      <c r="G74" s="192"/>
      <c r="H74" s="193"/>
      <c r="I74" s="194" t="s">
        <v>44</v>
      </c>
      <c r="J74" s="102"/>
      <c r="K74" s="109"/>
      <c r="L74" s="102"/>
      <c r="M74" s="110"/>
      <c r="N74" s="111" t="s">
        <v>47</v>
      </c>
      <c r="O74" s="112"/>
      <c r="P74" s="112"/>
      <c r="Q74" s="113"/>
    </row>
    <row r="75" spans="1:18" s="100" customFormat="1" ht="9" customHeight="1">
      <c r="A75" s="120"/>
      <c r="B75" s="24"/>
      <c r="C75" s="121"/>
      <c r="D75" s="104"/>
      <c r="E75" s="105" t="str">
        <f>IF(D74&gt;$Q$79,,UPPER(VLOOKUP(D74,'[9]Boys Do Main Draw Prep'!$A$7:$R$23,7)))</f>
        <v>NKRUMAH</v>
      </c>
      <c r="F75" s="192"/>
      <c r="G75" s="192"/>
      <c r="H75" s="193"/>
      <c r="I75" s="194"/>
      <c r="J75" s="102"/>
      <c r="K75" s="109"/>
      <c r="L75" s="102"/>
      <c r="M75" s="110"/>
      <c r="N75" s="102"/>
      <c r="O75" s="109"/>
      <c r="P75" s="102"/>
      <c r="Q75" s="110"/>
    </row>
    <row r="76" spans="1:18" s="100" customFormat="1" ht="9" customHeight="1">
      <c r="A76" s="122" t="s">
        <v>49</v>
      </c>
      <c r="B76" s="123"/>
      <c r="C76" s="124"/>
      <c r="D76" s="104">
        <v>3</v>
      </c>
      <c r="E76" s="105" t="str">
        <f>IF(D76&gt;$Q$79,,UPPER(VLOOKUP(D76,'[9]Boys Do Main Draw Prep'!$A$7:$R$23,2)))</f>
        <v>ANDREWS</v>
      </c>
      <c r="F76" s="192"/>
      <c r="G76" s="192"/>
      <c r="H76" s="193"/>
      <c r="I76" s="194" t="s">
        <v>46</v>
      </c>
      <c r="J76" s="102"/>
      <c r="K76" s="109"/>
      <c r="L76" s="102"/>
      <c r="M76" s="110"/>
      <c r="N76" s="116"/>
      <c r="O76" s="115"/>
      <c r="P76" s="116"/>
      <c r="Q76" s="117"/>
    </row>
    <row r="77" spans="1:18" s="100" customFormat="1" ht="9" customHeight="1">
      <c r="A77" s="101" t="s">
        <v>40</v>
      </c>
      <c r="B77" s="102"/>
      <c r="C77" s="103"/>
      <c r="D77" s="104"/>
      <c r="E77" s="105" t="str">
        <f>IF(D76&gt;$Q$79,,UPPER(VLOOKUP(D76,'[9]Boys Do Main Draw Prep'!$A$7:$R$23,7)))</f>
        <v>MOHAMMED</v>
      </c>
      <c r="F77" s="192"/>
      <c r="G77" s="192"/>
      <c r="H77" s="193"/>
      <c r="I77" s="194"/>
      <c r="J77" s="102"/>
      <c r="K77" s="109"/>
      <c r="L77" s="102"/>
      <c r="M77" s="110"/>
      <c r="N77" s="111" t="s">
        <v>52</v>
      </c>
      <c r="O77" s="112"/>
      <c r="P77" s="112"/>
      <c r="Q77" s="113"/>
    </row>
    <row r="78" spans="1:18" s="100" customFormat="1" ht="9" customHeight="1">
      <c r="A78" s="101" t="s">
        <v>53</v>
      </c>
      <c r="B78" s="102"/>
      <c r="C78" s="125"/>
      <c r="D78" s="104">
        <v>4</v>
      </c>
      <c r="E78" s="105" t="str">
        <f>IF(D78&gt;$Q$79,,UPPER(VLOOKUP(D78,'[9]Boys Do Main Draw Prep'!$A$7:$R$23,2)))</f>
        <v>ARONALD</v>
      </c>
      <c r="F78" s="192"/>
      <c r="G78" s="192"/>
      <c r="H78" s="193"/>
      <c r="I78" s="194" t="s">
        <v>48</v>
      </c>
      <c r="J78" s="102"/>
      <c r="K78" s="109"/>
      <c r="L78" s="102"/>
      <c r="M78" s="110"/>
      <c r="N78" s="102"/>
      <c r="O78" s="109"/>
      <c r="P78" s="102"/>
      <c r="Q78" s="110"/>
    </row>
    <row r="79" spans="1:18" s="100" customFormat="1" ht="9" customHeight="1">
      <c r="A79" s="118" t="s">
        <v>55</v>
      </c>
      <c r="B79" s="116"/>
      <c r="C79" s="126"/>
      <c r="D79" s="127"/>
      <c r="E79" s="128" t="str">
        <f>IF(D78&gt;$Q$79,,UPPER(VLOOKUP(D78,'[9]Boys Do Main Draw Prep'!$A$7:$R$23,7)))</f>
        <v>JAMES</v>
      </c>
      <c r="F79" s="195"/>
      <c r="G79" s="195"/>
      <c r="H79" s="196"/>
      <c r="I79" s="197"/>
      <c r="J79" s="116"/>
      <c r="K79" s="115"/>
      <c r="L79" s="116"/>
      <c r="M79" s="117"/>
      <c r="N79" s="116" t="str">
        <f>Q4</f>
        <v>Lamech Kevin Clarke</v>
      </c>
      <c r="O79" s="115"/>
      <c r="P79" s="116"/>
      <c r="Q79" s="198">
        <f>MIN(4,'[9]Boys Do Main Draw Prep'!$V$5)</f>
        <v>4</v>
      </c>
    </row>
    <row r="80" spans="1:18" ht="15.75" customHeight="1"/>
    <row r="81" ht="9" customHeight="1"/>
  </sheetData>
  <mergeCells count="1">
    <mergeCell ref="F2:L2"/>
  </mergeCells>
  <conditionalFormatting sqref="B7 B11 B15 B19 B23 B27 B31 B35 B39 B43 B47 B51 B55 B59 B63 B67">
    <cfRule type="cellIs" dxfId="43" priority="1" stopIfTrue="1" operator="equal">
      <formula>"DA"</formula>
    </cfRule>
  </conditionalFormatting>
  <conditionalFormatting sqref="H10 H58 H42 H50 H34 H26 H18 H66 J30 L22 N38 J62 J46 L54 J14">
    <cfRule type="expression" dxfId="42" priority="2" stopIfTrue="1">
      <formula>AND($N$1="CU",H10="Umpire")</formula>
    </cfRule>
    <cfRule type="expression" dxfId="41" priority="3" stopIfTrue="1">
      <formula>AND($N$1="CU",H10&lt;&gt;"Umpire",I10&lt;&gt;"")</formula>
    </cfRule>
    <cfRule type="expression" dxfId="40" priority="4" stopIfTrue="1">
      <formula>AND($N$1="CU",H10&lt;&gt;"Umpire")</formula>
    </cfRule>
  </conditionalFormatting>
  <conditionalFormatting sqref="L13 L29 L45 L61 N21 N53 P37 J9 J17 J25 J33 J41 J49 J57 J65">
    <cfRule type="expression" dxfId="39" priority="5" stopIfTrue="1">
      <formula>#REF!="as"</formula>
    </cfRule>
    <cfRule type="expression" dxfId="38" priority="6" stopIfTrue="1">
      <formula>#REF!="bs"</formula>
    </cfRule>
  </conditionalFormatting>
  <conditionalFormatting sqref="L14 L30 L46 L62 N22 N54 P38 J10 J18 J26 J34 J42 J50 J58 J66">
    <cfRule type="expression" dxfId="37" priority="7" stopIfTrue="1">
      <formula>#REF!="as"</formula>
    </cfRule>
    <cfRule type="expression" dxfId="36" priority="8" stopIfTrue="1">
      <formula>#REF!="bs"</formula>
    </cfRule>
  </conditionalFormatting>
  <conditionalFormatting sqref="I10 I18 I26 I34 I42 I50 I58 I66 K62 K46 K30 K14 M22 M54 O38">
    <cfRule type="expression" dxfId="35" priority="9" stopIfTrue="1">
      <formula>$N$1="CU"</formula>
    </cfRule>
  </conditionalFormatting>
  <conditionalFormatting sqref="E7 E11 E15 E19 E23 E27 E31 E35 E39 E43 E47 E51 E55 E59 E63 E67">
    <cfRule type="cellIs" dxfId="34" priority="10" stopIfTrue="1" operator="equal">
      <formula>"Bye"</formula>
    </cfRule>
  </conditionalFormatting>
  <conditionalFormatting sqref="D7 D11 D15 D19 D23 D27 D31 D35 D39 D43 D47 D51 D55 D59 D63 D67">
    <cfRule type="cellIs" dxfId="33" priority="11" stopIfTrue="1" operator="lessThan">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scale="88" orientation="portrait" horizontalDpi="300" verticalDpi="300" copies="3"/>
  <drawing r:id="rId1"/>
  <legacyDrawing r:id="rId2"/>
</worksheet>
</file>

<file path=xl/worksheets/sheet19.xml><?xml version="1.0" encoding="utf-8"?>
<worksheet xmlns="http://schemas.openxmlformats.org/spreadsheetml/2006/main" xmlns:r="http://schemas.openxmlformats.org/officeDocument/2006/relationships">
  <sheetPr codeName="Sheet39" enableFormatConditionsCalculation="0">
    <tabColor rgb="FFFFC000"/>
    <pageSetUpPr fitToPage="1"/>
  </sheetPr>
  <dimension ref="A1:T34"/>
  <sheetViews>
    <sheetView showGridLines="0" showZeros="0" workbookViewId="0">
      <selection activeCell="AC21" sqref="AC21"/>
    </sheetView>
  </sheetViews>
  <sheetFormatPr defaultColWidth="8.85546875"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3" customWidth="1"/>
    <col min="10" max="10" width="10.7109375" customWidth="1"/>
    <col min="11" max="11" width="1.7109375" style="133" customWidth="1"/>
    <col min="12" max="12" width="10.7109375" customWidth="1"/>
    <col min="13" max="13" width="1.7109375" style="134" customWidth="1"/>
    <col min="14" max="14" width="10.7109375" customWidth="1"/>
    <col min="15" max="15" width="1.7109375" style="133" customWidth="1"/>
    <col min="16" max="16" width="10.7109375" customWidth="1"/>
    <col min="17" max="17" width="1.7109375" style="134" customWidth="1"/>
    <col min="19" max="19" width="8.7109375" customWidth="1"/>
    <col min="20" max="20" width="8.85546875" hidden="1" customWidth="1"/>
    <col min="21" max="21" width="5.7109375" customWidth="1"/>
  </cols>
  <sheetData>
    <row r="1" spans="1:20" s="6" customFormat="1" ht="70.5" customHeight="1">
      <c r="A1" s="1">
        <f>'[1]Week SetUp'!$A$6</f>
        <v>0</v>
      </c>
      <c r="B1" s="136"/>
      <c r="I1" s="137"/>
      <c r="J1" s="138"/>
      <c r="K1" s="138"/>
      <c r="L1" s="139"/>
      <c r="M1" s="137"/>
      <c r="N1" s="137"/>
      <c r="O1" s="137"/>
      <c r="Q1" s="137"/>
    </row>
    <row r="2" spans="1:20" s="10" customFormat="1" ht="15.75">
      <c r="A2" s="7"/>
      <c r="B2" s="7"/>
      <c r="C2" s="7"/>
      <c r="D2" s="7"/>
      <c r="E2" s="7"/>
      <c r="F2" s="140"/>
      <c r="H2" s="141" t="s">
        <v>63</v>
      </c>
      <c r="I2" s="134"/>
      <c r="J2" s="138"/>
      <c r="K2" s="138"/>
      <c r="L2" s="138"/>
      <c r="M2" s="134"/>
      <c r="O2" s="134"/>
      <c r="Q2" s="134"/>
    </row>
    <row r="3" spans="1:20" s="15" customFormat="1" ht="10.5" customHeight="1">
      <c r="A3" s="142" t="s">
        <v>2</v>
      </c>
      <c r="B3" s="142"/>
      <c r="C3" s="142"/>
      <c r="D3" s="142"/>
      <c r="E3" s="142"/>
      <c r="F3" s="142" t="s">
        <v>58</v>
      </c>
      <c r="G3" s="142"/>
      <c r="H3" s="142"/>
      <c r="I3" s="143"/>
      <c r="J3" s="13"/>
      <c r="K3" s="12"/>
      <c r="L3" s="13"/>
      <c r="M3" s="143"/>
      <c r="N3" s="142"/>
      <c r="O3" s="143"/>
      <c r="P3" s="142"/>
      <c r="Q3" s="144" t="s">
        <v>64</v>
      </c>
    </row>
    <row r="4" spans="1:20" s="23" customFormat="1" ht="11.25" customHeight="1" thickBot="1">
      <c r="A4" s="16" t="str">
        <f>'[1]Week SetUp'!$A$10</f>
        <v>16th - 21st December 2017</v>
      </c>
      <c r="B4" s="16"/>
      <c r="C4" s="16"/>
      <c r="D4" s="145"/>
      <c r="E4" s="145"/>
      <c r="F4" s="17" t="str">
        <f>'[1]Week SetUp'!$C$10</f>
        <v>Jean Merry</v>
      </c>
      <c r="G4" s="146"/>
      <c r="H4" s="145"/>
      <c r="I4" s="147"/>
      <c r="J4" s="20">
        <f>'[1]Week SetUp'!$D$10</f>
        <v>0</v>
      </c>
      <c r="K4" s="19"/>
      <c r="L4" s="21"/>
      <c r="M4" s="147"/>
      <c r="N4" s="145"/>
      <c r="O4" s="147"/>
      <c r="P4" s="145"/>
      <c r="Q4" s="22" t="str">
        <f>'[1]Week SetUp'!$E$10</f>
        <v>Lamech Kevin Clarke</v>
      </c>
    </row>
    <row r="5" spans="1:20" s="15" customFormat="1" ht="9">
      <c r="A5" s="148"/>
      <c r="B5" s="149" t="s">
        <v>4</v>
      </c>
      <c r="C5" s="149" t="str">
        <f>IF(OR(F2="Week 3",F2="Masters"),"CP","Rank")</f>
        <v>Rank</v>
      </c>
      <c r="D5" s="149" t="s">
        <v>6</v>
      </c>
      <c r="E5" s="150" t="s">
        <v>7</v>
      </c>
      <c r="F5" s="150" t="s">
        <v>8</v>
      </c>
      <c r="G5" s="150"/>
      <c r="H5" s="150"/>
      <c r="I5" s="150"/>
      <c r="J5" s="149" t="s">
        <v>9</v>
      </c>
      <c r="K5" s="151"/>
      <c r="L5" s="149" t="s">
        <v>11</v>
      </c>
      <c r="M5" s="151"/>
      <c r="N5" s="149" t="s">
        <v>12</v>
      </c>
      <c r="O5" s="151"/>
      <c r="P5" s="149" t="s">
        <v>65</v>
      </c>
      <c r="Q5" s="152"/>
    </row>
    <row r="6" spans="1:20" s="15" customFormat="1" ht="3.75" customHeight="1" thickBot="1">
      <c r="A6" s="153"/>
      <c r="B6" s="31"/>
      <c r="C6" s="31"/>
      <c r="D6" s="31"/>
      <c r="E6" s="154"/>
      <c r="F6" s="154"/>
      <c r="G6" s="155"/>
      <c r="H6" s="154"/>
      <c r="I6" s="156"/>
      <c r="J6" s="31"/>
      <c r="K6" s="156"/>
      <c r="L6" s="31"/>
      <c r="M6" s="156"/>
      <c r="N6" s="31"/>
      <c r="O6" s="156"/>
      <c r="P6" s="31"/>
      <c r="Q6" s="157"/>
    </row>
    <row r="7" spans="1:20" s="47" customFormat="1" ht="10.5" customHeight="1">
      <c r="A7" s="158">
        <v>1</v>
      </c>
      <c r="B7" s="37">
        <f>IF($D7="","",VLOOKUP($D7,'[1]Girls Do Main Draw Prep'!$A$7:$V$23,20))</f>
        <v>0</v>
      </c>
      <c r="C7" s="37">
        <f>IF($D7="","",VLOOKUP($D7,'[1]Girls Do Main Draw Prep'!$A$7:$V$23,21))</f>
        <v>0</v>
      </c>
      <c r="D7" s="38">
        <v>1</v>
      </c>
      <c r="E7" s="39" t="str">
        <f>UPPER(IF($D7="","",VLOOKUP($D7,'[1]Girls Do Main Draw Prep'!$A$7:$V$23,2)))</f>
        <v>CHIN LEE</v>
      </c>
      <c r="F7" s="39" t="str">
        <f>IF($D7="","",VLOOKUP($D7,'[1]Girls Do Main Draw Prep'!$A$7:$V$23,3))</f>
        <v>Abigail</v>
      </c>
      <c r="G7" s="159"/>
      <c r="H7" s="39">
        <f>IF($D7="","",VLOOKUP($D7,'[1]Girls Do Main Draw Prep'!$A$7:$V$23,4))</f>
        <v>0</v>
      </c>
      <c r="I7" s="160"/>
      <c r="J7" s="161"/>
      <c r="K7" s="162"/>
      <c r="L7" s="161"/>
      <c r="M7" s="162"/>
      <c r="N7" s="161"/>
      <c r="O7" s="162"/>
      <c r="P7" s="161"/>
      <c r="Q7" s="43"/>
      <c r="R7" s="46"/>
      <c r="T7" s="48" t="str">
        <f>'[1]SetUp Officials'!P21</f>
        <v>Umpire</v>
      </c>
    </row>
    <row r="8" spans="1:20" s="47" customFormat="1" ht="9.6" customHeight="1">
      <c r="A8" s="163"/>
      <c r="B8" s="50"/>
      <c r="C8" s="50"/>
      <c r="D8" s="50"/>
      <c r="E8" s="39" t="str">
        <f>UPPER(IF($D7="","",VLOOKUP($D7,'[1]Girls Do Main Draw Prep'!$A$7:$V$23,7)))</f>
        <v>CHIN LEE</v>
      </c>
      <c r="F8" s="39" t="str">
        <f>IF($D7="","",VLOOKUP($D7,'[1]Girls Do Main Draw Prep'!$A$7:$V$23,8))</f>
        <v>Inara</v>
      </c>
      <c r="G8" s="159"/>
      <c r="H8" s="39">
        <f>IF($D7="","",VLOOKUP($D7,'[1]Girls Do Main Draw Prep'!$A$7:$V$23,9))</f>
        <v>0</v>
      </c>
      <c r="I8" s="164"/>
      <c r="J8" s="165" t="str">
        <f>IF(I8="a",E7,IF(I8="b",E9,""))</f>
        <v/>
      </c>
      <c r="K8" s="162"/>
      <c r="L8" s="161"/>
      <c r="M8" s="162"/>
      <c r="N8" s="161"/>
      <c r="O8" s="162"/>
      <c r="P8" s="161"/>
      <c r="Q8" s="43"/>
      <c r="R8" s="46"/>
      <c r="T8" s="55" t="str">
        <f>'[1]SetUp Officials'!P22</f>
        <v/>
      </c>
    </row>
    <row r="9" spans="1:20" s="47" customFormat="1" ht="9.6" customHeight="1">
      <c r="A9" s="163"/>
      <c r="B9" s="50"/>
      <c r="C9" s="50"/>
      <c r="D9" s="50"/>
      <c r="E9" s="161"/>
      <c r="F9" s="161"/>
      <c r="G9" s="155"/>
      <c r="H9" s="161"/>
      <c r="I9" s="166"/>
      <c r="J9" s="79" t="str">
        <f>UPPER(IF(OR(I10="a",I10="as"),E7,IF(OR(I10="b",I10="bs"),E11,)))</f>
        <v>CHIN LEE</v>
      </c>
      <c r="K9" s="167"/>
      <c r="L9" s="161"/>
      <c r="M9" s="162"/>
      <c r="N9" s="161"/>
      <c r="O9" s="162"/>
      <c r="P9" s="161"/>
      <c r="Q9" s="43"/>
      <c r="R9" s="46"/>
      <c r="T9" s="55" t="str">
        <f>'[1]SetUp Officials'!P23</f>
        <v/>
      </c>
    </row>
    <row r="10" spans="1:20" s="47" customFormat="1" ht="9.6" customHeight="1">
      <c r="A10" s="163"/>
      <c r="B10" s="50"/>
      <c r="C10" s="50"/>
      <c r="D10" s="50"/>
      <c r="E10" s="161"/>
      <c r="F10" s="161"/>
      <c r="G10" s="155"/>
      <c r="H10" s="52" t="s">
        <v>13</v>
      </c>
      <c r="I10" s="60" t="s">
        <v>17</v>
      </c>
      <c r="J10" s="168" t="str">
        <f>UPPER(IF(OR(I10="a",I10="as"),E8,IF(OR(I10="b",I10="bs"),E12,)))</f>
        <v>CHIN LEE</v>
      </c>
      <c r="K10" s="169"/>
      <c r="L10" s="161"/>
      <c r="M10" s="162"/>
      <c r="N10" s="161"/>
      <c r="O10" s="162"/>
      <c r="P10" s="161"/>
      <c r="Q10" s="43"/>
      <c r="R10" s="46"/>
      <c r="T10" s="55" t="str">
        <f>'[1]SetUp Officials'!P24</f>
        <v/>
      </c>
    </row>
    <row r="11" spans="1:20" s="47" customFormat="1" ht="9.6" customHeight="1">
      <c r="A11" s="163">
        <v>2</v>
      </c>
      <c r="B11" s="37">
        <f>IF($D11="","",VLOOKUP($D11,'[1]Girls Do Main Draw Prep'!$A$7:$V$23,20))</f>
        <v>0</v>
      </c>
      <c r="C11" s="37">
        <f>IF($D11="","",VLOOKUP($D11,'[1]Girls Do Main Draw Prep'!$A$7:$V$23,21))</f>
        <v>0</v>
      </c>
      <c r="D11" s="38">
        <v>3</v>
      </c>
      <c r="E11" s="37" t="str">
        <f>UPPER(IF($D11="","",VLOOKUP($D11,'[1]Girls Do Main Draw Prep'!$A$7:$V$23,2)))</f>
        <v>AUGUSTINE</v>
      </c>
      <c r="F11" s="37" t="str">
        <f>IF($D11="","",VLOOKUP($D11,'[1]Girls Do Main Draw Prep'!$A$7:$V$23,3))</f>
        <v>Abbagail</v>
      </c>
      <c r="G11" s="170"/>
      <c r="H11" s="37">
        <f>IF($D11="","",VLOOKUP($D11,'[1]Girls Do Main Draw Prep'!$A$7:$V$23,4))</f>
        <v>0</v>
      </c>
      <c r="I11" s="171"/>
      <c r="J11" s="173">
        <v>63</v>
      </c>
      <c r="K11" s="172"/>
      <c r="L11" s="173"/>
      <c r="M11" s="167"/>
      <c r="N11" s="161"/>
      <c r="O11" s="162"/>
      <c r="P11" s="161"/>
      <c r="Q11" s="43"/>
      <c r="R11" s="46"/>
      <c r="T11" s="55" t="str">
        <f>'[1]SetUp Officials'!P25</f>
        <v/>
      </c>
    </row>
    <row r="12" spans="1:20" s="47" customFormat="1" ht="9.6" customHeight="1">
      <c r="A12" s="163"/>
      <c r="B12" s="50"/>
      <c r="C12" s="50"/>
      <c r="D12" s="50"/>
      <c r="E12" s="37" t="str">
        <f>UPPER(IF($D11="","",VLOOKUP($D11,'[1]Girls Do Main Draw Prep'!$A$7:$V$23,7)))</f>
        <v>PASEA</v>
      </c>
      <c r="F12" s="37" t="str">
        <f>IF($D11="","",VLOOKUP($D11,'[1]Girls Do Main Draw Prep'!$A$7:$V$23,8))</f>
        <v>Eva</v>
      </c>
      <c r="G12" s="170"/>
      <c r="H12" s="37">
        <f>IF($D11="","",VLOOKUP($D11,'[1]Girls Do Main Draw Prep'!$A$7:$V$23,9))</f>
        <v>0</v>
      </c>
      <c r="I12" s="164"/>
      <c r="J12" s="161"/>
      <c r="K12" s="172"/>
      <c r="L12" s="174"/>
      <c r="M12" s="175"/>
      <c r="N12" s="161"/>
      <c r="O12" s="162"/>
      <c r="P12" s="161"/>
      <c r="Q12" s="43"/>
      <c r="R12" s="46"/>
      <c r="T12" s="55" t="str">
        <f>'[1]SetUp Officials'!P26</f>
        <v/>
      </c>
    </row>
    <row r="13" spans="1:20" s="47" customFormat="1" ht="9.6" customHeight="1">
      <c r="A13" s="163"/>
      <c r="B13" s="50"/>
      <c r="C13" s="50"/>
      <c r="D13" s="58"/>
      <c r="E13" s="161"/>
      <c r="F13" s="161"/>
      <c r="G13" s="155"/>
      <c r="H13" s="161"/>
      <c r="I13" s="176"/>
      <c r="J13" s="161"/>
      <c r="K13" s="166"/>
      <c r="L13" s="79" t="str">
        <f>UPPER(IF(OR(K14="a",K14="as"),J9,IF(OR(K14="b",K14="bs"),J17,)))</f>
        <v>D'ARCY</v>
      </c>
      <c r="M13" s="162"/>
      <c r="N13" s="177"/>
      <c r="O13" s="162"/>
      <c r="P13" s="161"/>
      <c r="Q13" s="43"/>
      <c r="R13" s="46"/>
      <c r="T13" s="55" t="str">
        <f>'[1]SetUp Officials'!P27</f>
        <v/>
      </c>
    </row>
    <row r="14" spans="1:20" s="47" customFormat="1" ht="9.6" customHeight="1">
      <c r="A14" s="163"/>
      <c r="B14" s="50"/>
      <c r="C14" s="50"/>
      <c r="D14" s="58"/>
      <c r="E14" s="161"/>
      <c r="F14" s="161"/>
      <c r="G14" s="155"/>
      <c r="H14" s="161"/>
      <c r="I14" s="176"/>
      <c r="J14" s="52" t="s">
        <v>13</v>
      </c>
      <c r="K14" s="60" t="s">
        <v>27</v>
      </c>
      <c r="L14" s="168" t="str">
        <f>UPPER(IF(OR(K14="a",K14="as"),J10,IF(OR(K14="b",K14="bs"),J18,)))</f>
        <v>MARSHALL</v>
      </c>
      <c r="M14" s="169"/>
      <c r="N14" s="177"/>
      <c r="O14" s="162"/>
      <c r="P14" s="161"/>
      <c r="Q14" s="43"/>
      <c r="R14" s="46"/>
      <c r="T14" s="55" t="str">
        <f>'[1]SetUp Officials'!P28</f>
        <v/>
      </c>
    </row>
    <row r="15" spans="1:20" s="47" customFormat="1" ht="9.6" customHeight="1">
      <c r="A15" s="163">
        <v>3</v>
      </c>
      <c r="B15" s="37">
        <f>IF($D15="","",VLOOKUP($D15,'[1]Girls Do Main Draw Prep'!$A$7:$V$23,20))</f>
        <v>0</v>
      </c>
      <c r="C15" s="37">
        <f>IF($D15="","",VLOOKUP($D15,'[1]Girls Do Main Draw Prep'!$A$7:$V$23,21))</f>
        <v>0</v>
      </c>
      <c r="D15" s="38">
        <v>4</v>
      </c>
      <c r="E15" s="37" t="str">
        <f>UPPER(IF($D15="","",VLOOKUP($D15,'[1]Girls Do Main Draw Prep'!$A$7:$V$23,2)))</f>
        <v>SMITH</v>
      </c>
      <c r="F15" s="37" t="str">
        <f>IF($D15="","",VLOOKUP($D15,'[1]Girls Do Main Draw Prep'!$A$7:$V$23,3))</f>
        <v>Em</v>
      </c>
      <c r="G15" s="170"/>
      <c r="H15" s="37">
        <f>IF($D15="","",VLOOKUP($D15,'[1]Girls Do Main Draw Prep'!$A$7:$V$23,4))</f>
        <v>0</v>
      </c>
      <c r="I15" s="160"/>
      <c r="J15" s="161"/>
      <c r="K15" s="172"/>
      <c r="L15" s="161" t="s">
        <v>187</v>
      </c>
      <c r="M15" s="178"/>
      <c r="N15" s="179"/>
      <c r="O15" s="162"/>
      <c r="P15" s="161"/>
      <c r="Q15" s="43"/>
      <c r="R15" s="46"/>
      <c r="T15" s="55" t="str">
        <f>'[1]SetUp Officials'!P29</f>
        <v/>
      </c>
    </row>
    <row r="16" spans="1:20" s="47" customFormat="1" ht="9.6" customHeight="1" thickBot="1">
      <c r="A16" s="163"/>
      <c r="B16" s="50"/>
      <c r="C16" s="50"/>
      <c r="D16" s="50"/>
      <c r="E16" s="37" t="str">
        <f>UPPER(IF($D15="","",VLOOKUP($D15,'[1]Girls Do Main Draw Prep'!$A$7:$V$23,7)))</f>
        <v>HARRICHARAN</v>
      </c>
      <c r="F16" s="37" t="str">
        <f>IF($D15="","",VLOOKUP($D15,'[1]Girls Do Main Draw Prep'!$A$7:$V$23,8))</f>
        <v>Briann</v>
      </c>
      <c r="G16" s="170"/>
      <c r="H16" s="37">
        <f>IF($D15="","",VLOOKUP($D15,'[1]Girls Do Main Draw Prep'!$A$7:$V$23,9))</f>
        <v>0</v>
      </c>
      <c r="I16" s="164"/>
      <c r="J16" s="165" t="str">
        <f>IF(I16="a",E15,IF(I16="b",E17,""))</f>
        <v/>
      </c>
      <c r="K16" s="172"/>
      <c r="L16" s="161"/>
      <c r="M16" s="178"/>
      <c r="N16" s="177"/>
      <c r="O16" s="162"/>
      <c r="P16" s="161"/>
      <c r="Q16" s="43"/>
      <c r="R16" s="46"/>
      <c r="T16" s="70" t="str">
        <f>'[1]SetUp Officials'!P30</f>
        <v>None</v>
      </c>
    </row>
    <row r="17" spans="1:18" s="47" customFormat="1" ht="9.6" customHeight="1">
      <c r="A17" s="163"/>
      <c r="B17" s="50"/>
      <c r="C17" s="50"/>
      <c r="D17" s="58"/>
      <c r="E17" s="161"/>
      <c r="F17" s="161"/>
      <c r="G17" s="155"/>
      <c r="H17" s="161"/>
      <c r="I17" s="166"/>
      <c r="J17" s="79" t="str">
        <f>UPPER(IF(OR(I18="a",I18="as"),E15,IF(OR(I18="b",I18="bs"),E19,)))</f>
        <v>D'ARCY</v>
      </c>
      <c r="K17" s="180"/>
      <c r="L17" s="161"/>
      <c r="M17" s="178"/>
      <c r="N17" s="177"/>
      <c r="O17" s="162"/>
      <c r="P17" s="161"/>
      <c r="Q17" s="43"/>
      <c r="R17" s="46"/>
    </row>
    <row r="18" spans="1:18" s="47" customFormat="1" ht="9.6" customHeight="1">
      <c r="A18" s="163"/>
      <c r="B18" s="50"/>
      <c r="C18" s="50"/>
      <c r="D18" s="58"/>
      <c r="E18" s="161"/>
      <c r="F18" s="161"/>
      <c r="G18" s="155"/>
      <c r="H18" s="52" t="s">
        <v>13</v>
      </c>
      <c r="I18" s="60" t="s">
        <v>27</v>
      </c>
      <c r="J18" s="168" t="str">
        <f>UPPER(IF(OR(I18="a",I18="as"),E16,IF(OR(I18="b",I18="bs"),E20,)))</f>
        <v>MARSHALL</v>
      </c>
      <c r="K18" s="164"/>
      <c r="L18" s="161"/>
      <c r="M18" s="178"/>
      <c r="N18" s="177"/>
      <c r="O18" s="162"/>
      <c r="P18" s="161"/>
      <c r="Q18" s="43"/>
      <c r="R18" s="46"/>
    </row>
    <row r="19" spans="1:18" s="47" customFormat="1" ht="9.6" customHeight="1">
      <c r="A19" s="163">
        <v>4</v>
      </c>
      <c r="B19" s="37">
        <f>IF($D19="","",VLOOKUP($D19,'[1]Girls Do Main Draw Prep'!$A$7:$V$23,20))</f>
        <v>0</v>
      </c>
      <c r="C19" s="37">
        <f>IF($D19="","",VLOOKUP($D19,'[1]Girls Do Main Draw Prep'!$A$7:$V$23,21))</f>
        <v>0</v>
      </c>
      <c r="D19" s="38">
        <v>2</v>
      </c>
      <c r="E19" s="37" t="str">
        <f>UPPER(IF($D19="","",VLOOKUP($D19,'[1]Girls Do Main Draw Prep'!$A$7:$V$23,2)))</f>
        <v>D'ARCY</v>
      </c>
      <c r="F19" s="37" t="str">
        <f>IF($D19="","",VLOOKUP($D19,'[1]Girls Do Main Draw Prep'!$A$7:$V$23,3))</f>
        <v>Madeleine</v>
      </c>
      <c r="G19" s="170"/>
      <c r="H19" s="37">
        <f>IF($D19="","",VLOOKUP($D19,'[1]Girls Do Main Draw Prep'!$A$7:$V$23,4))</f>
        <v>0</v>
      </c>
      <c r="I19" s="171"/>
      <c r="J19" s="173">
        <v>62</v>
      </c>
      <c r="K19" s="162"/>
      <c r="L19" s="173"/>
      <c r="M19" s="181"/>
      <c r="N19" s="177"/>
      <c r="O19" s="162"/>
      <c r="P19" s="161"/>
      <c r="Q19" s="43"/>
      <c r="R19" s="46"/>
    </row>
    <row r="20" spans="1:18" s="47" customFormat="1" ht="9.6" customHeight="1">
      <c r="A20" s="163"/>
      <c r="B20" s="50"/>
      <c r="C20" s="50"/>
      <c r="D20" s="50"/>
      <c r="E20" s="37" t="str">
        <f>UPPER(IF($D19="","",VLOOKUP($D19,'[1]Girls Do Main Draw Prep'!$A$7:$V$23,7)))</f>
        <v>MARSHALL</v>
      </c>
      <c r="F20" s="37" t="str">
        <f>IF($D19="","",VLOOKUP($D19,'[1]Girls Do Main Draw Prep'!$A$7:$V$23,8))</f>
        <v>Avila</v>
      </c>
      <c r="G20" s="170"/>
      <c r="H20" s="37">
        <f>IF($D19="","",VLOOKUP($D19,'[1]Girls Do Main Draw Prep'!$A$7:$V$23,9))</f>
        <v>0</v>
      </c>
      <c r="I20" s="164"/>
      <c r="J20" s="161"/>
      <c r="K20" s="162"/>
      <c r="L20" s="174"/>
      <c r="M20" s="182"/>
      <c r="N20" s="177"/>
      <c r="O20" s="162"/>
      <c r="P20" s="161"/>
      <c r="Q20" s="43"/>
      <c r="R20" s="46"/>
    </row>
    <row r="21" spans="1:18" s="47" customFormat="1" ht="9.6" customHeight="1">
      <c r="A21" s="163"/>
      <c r="B21" s="50"/>
      <c r="C21" s="50"/>
      <c r="D21" s="50"/>
      <c r="E21" s="161"/>
      <c r="F21" s="161"/>
      <c r="G21" s="155"/>
      <c r="H21" s="161"/>
      <c r="I21" s="176"/>
      <c r="J21" s="161"/>
      <c r="K21" s="162"/>
      <c r="L21" s="161"/>
      <c r="M21" s="183"/>
      <c r="N21" s="184"/>
      <c r="O21" s="162"/>
      <c r="P21" s="161"/>
      <c r="Q21" s="43"/>
      <c r="R21" s="46"/>
    </row>
    <row r="22" spans="1:18" s="47" customFormat="1" ht="63.95" customHeight="1">
      <c r="A22" s="185"/>
      <c r="B22" s="186"/>
      <c r="C22" s="186"/>
      <c r="D22" s="187"/>
      <c r="E22" s="188"/>
      <c r="F22" s="188"/>
      <c r="G22" s="33"/>
      <c r="H22" s="188"/>
      <c r="I22" s="189"/>
      <c r="J22" s="44"/>
      <c r="K22" s="45"/>
      <c r="L22" s="44"/>
      <c r="M22" s="45"/>
      <c r="N22" s="44"/>
      <c r="O22" s="45"/>
      <c r="P22" s="44"/>
      <c r="Q22" s="45"/>
      <c r="R22" s="46"/>
    </row>
    <row r="23" spans="1:18" s="87" customFormat="1" ht="6" customHeight="1">
      <c r="A23" s="185"/>
      <c r="B23" s="186"/>
      <c r="C23" s="186"/>
      <c r="D23" s="187"/>
      <c r="E23" s="188"/>
      <c r="F23" s="188"/>
      <c r="G23" s="190"/>
      <c r="H23" s="188"/>
      <c r="I23" s="189"/>
      <c r="J23" s="44"/>
      <c r="K23" s="45"/>
      <c r="L23" s="84"/>
      <c r="M23" s="85"/>
      <c r="N23" s="84"/>
      <c r="O23" s="85"/>
      <c r="P23" s="84"/>
      <c r="Q23" s="85"/>
      <c r="R23" s="86"/>
    </row>
    <row r="24" spans="1:18" s="100" customFormat="1" ht="10.5" customHeight="1">
      <c r="A24" s="88" t="s">
        <v>34</v>
      </c>
      <c r="B24" s="89"/>
      <c r="C24" s="90"/>
      <c r="D24" s="91" t="s">
        <v>35</v>
      </c>
      <c r="E24" s="92" t="s">
        <v>66</v>
      </c>
      <c r="F24" s="92"/>
      <c r="G24" s="92"/>
      <c r="H24" s="191"/>
      <c r="I24" s="92" t="s">
        <v>35</v>
      </c>
      <c r="J24" s="92" t="s">
        <v>67</v>
      </c>
      <c r="K24" s="95"/>
      <c r="L24" s="92" t="s">
        <v>38</v>
      </c>
      <c r="M24" s="96"/>
      <c r="N24" s="97" t="s">
        <v>39</v>
      </c>
      <c r="O24" s="97"/>
      <c r="P24" s="98"/>
      <c r="Q24" s="99"/>
    </row>
    <row r="25" spans="1:18" s="100" customFormat="1" ht="9" customHeight="1">
      <c r="A25" s="101" t="s">
        <v>40</v>
      </c>
      <c r="B25" s="102"/>
      <c r="C25" s="103"/>
      <c r="D25" s="104">
        <v>1</v>
      </c>
      <c r="E25" s="105">
        <f>IF(D25&gt;$Q$32,,UPPER(VLOOKUP(D25,'[1]Girls Do Main Draw Prep'!$A$7:$R$23,2)))</f>
        <v>0</v>
      </c>
      <c r="F25" s="192"/>
      <c r="G25" s="192"/>
      <c r="H25" s="193"/>
      <c r="I25" s="194" t="s">
        <v>41</v>
      </c>
      <c r="J25" s="102"/>
      <c r="K25" s="109"/>
      <c r="L25" s="102"/>
      <c r="M25" s="110"/>
      <c r="N25" s="111" t="s">
        <v>68</v>
      </c>
      <c r="O25" s="112"/>
      <c r="P25" s="112"/>
      <c r="Q25" s="113"/>
    </row>
    <row r="26" spans="1:18" s="100" customFormat="1" ht="9" customHeight="1">
      <c r="A26" s="101" t="s">
        <v>43</v>
      </c>
      <c r="B26" s="102"/>
      <c r="C26" s="103"/>
      <c r="D26" s="104"/>
      <c r="E26" s="105">
        <f>IF(D25&gt;$Q$32,,UPPER(VLOOKUP(D25,'[1]Girls Do Main Draw Prep'!$A$7:$R$23,7)))</f>
        <v>0</v>
      </c>
      <c r="F26" s="192"/>
      <c r="G26" s="192"/>
      <c r="H26" s="193"/>
      <c r="I26" s="194"/>
      <c r="J26" s="102"/>
      <c r="K26" s="109"/>
      <c r="L26" s="102"/>
      <c r="M26" s="110"/>
      <c r="N26" s="116"/>
      <c r="O26" s="115"/>
      <c r="P26" s="116"/>
      <c r="Q26" s="117"/>
    </row>
    <row r="27" spans="1:18" s="100" customFormat="1" ht="9" customHeight="1">
      <c r="A27" s="118" t="s">
        <v>45</v>
      </c>
      <c r="B27" s="116"/>
      <c r="C27" s="119"/>
      <c r="D27" s="104">
        <v>2</v>
      </c>
      <c r="E27" s="105">
        <f>IF(D27&gt;$Q$32,,UPPER(VLOOKUP(D27,'[1]Girls Do Main Draw Prep'!$A$7:$R$23,2)))</f>
        <v>0</v>
      </c>
      <c r="F27" s="192"/>
      <c r="G27" s="192"/>
      <c r="H27" s="193"/>
      <c r="I27" s="194" t="s">
        <v>44</v>
      </c>
      <c r="J27" s="102"/>
      <c r="K27" s="109"/>
      <c r="L27" s="102"/>
      <c r="M27" s="110"/>
      <c r="N27" s="111" t="s">
        <v>47</v>
      </c>
      <c r="O27" s="112"/>
      <c r="P27" s="112"/>
      <c r="Q27" s="113"/>
    </row>
    <row r="28" spans="1:18" s="100" customFormat="1" ht="9" customHeight="1">
      <c r="A28" s="120"/>
      <c r="B28" s="24"/>
      <c r="C28" s="121"/>
      <c r="D28" s="104"/>
      <c r="E28" s="105">
        <f>IF(D27&gt;$Q$32,,UPPER(VLOOKUP(D27,'[1]Girls Do Main Draw Prep'!$A$7:$R$23,7)))</f>
        <v>0</v>
      </c>
      <c r="F28" s="192"/>
      <c r="G28" s="192"/>
      <c r="H28" s="193"/>
      <c r="I28" s="194"/>
      <c r="J28" s="102"/>
      <c r="K28" s="109"/>
      <c r="L28" s="102"/>
      <c r="M28" s="110"/>
      <c r="N28" s="102"/>
      <c r="O28" s="109"/>
      <c r="P28" s="102"/>
      <c r="Q28" s="110"/>
    </row>
    <row r="29" spans="1:18" s="100" customFormat="1" ht="9" customHeight="1">
      <c r="A29" s="122" t="s">
        <v>49</v>
      </c>
      <c r="B29" s="123"/>
      <c r="C29" s="124"/>
      <c r="D29" s="104">
        <v>3</v>
      </c>
      <c r="E29" s="105">
        <f>IF(D29&gt;$Q$32,,UPPER(VLOOKUP(D29,'[1]Girls Do Main Draw Prep'!$A$7:$R$23,2)))</f>
        <v>0</v>
      </c>
      <c r="F29" s="192"/>
      <c r="G29" s="192"/>
      <c r="H29" s="193"/>
      <c r="I29" s="194" t="s">
        <v>46</v>
      </c>
      <c r="J29" s="102"/>
      <c r="K29" s="109"/>
      <c r="L29" s="102"/>
      <c r="M29" s="110"/>
      <c r="N29" s="116"/>
      <c r="O29" s="115"/>
      <c r="P29" s="116"/>
      <c r="Q29" s="117"/>
    </row>
    <row r="30" spans="1:18" s="100" customFormat="1" ht="9" customHeight="1">
      <c r="A30" s="101" t="s">
        <v>40</v>
      </c>
      <c r="B30" s="102"/>
      <c r="C30" s="103"/>
      <c r="D30" s="104"/>
      <c r="E30" s="105">
        <f>IF(D29&gt;$Q$32,,UPPER(VLOOKUP(D29,'[1]Girls Do Main Draw Prep'!$A$7:$R$23,7)))</f>
        <v>0</v>
      </c>
      <c r="F30" s="192"/>
      <c r="G30" s="192"/>
      <c r="H30" s="193"/>
      <c r="I30" s="194"/>
      <c r="J30" s="102"/>
      <c r="K30" s="109"/>
      <c r="L30" s="102"/>
      <c r="M30" s="110"/>
      <c r="N30" s="111" t="s">
        <v>52</v>
      </c>
      <c r="O30" s="112"/>
      <c r="P30" s="112"/>
      <c r="Q30" s="113"/>
    </row>
    <row r="31" spans="1:18" s="100" customFormat="1" ht="9" customHeight="1">
      <c r="A31" s="101" t="s">
        <v>53</v>
      </c>
      <c r="B31" s="102"/>
      <c r="C31" s="125"/>
      <c r="D31" s="104">
        <v>4</v>
      </c>
      <c r="E31" s="105">
        <f>IF(D31&gt;$Q$32,,UPPER(VLOOKUP(D31,'[1]Girls Do Main Draw Prep'!$A$7:$R$23,2)))</f>
        <v>0</v>
      </c>
      <c r="F31" s="192"/>
      <c r="G31" s="192"/>
      <c r="H31" s="193"/>
      <c r="I31" s="194" t="s">
        <v>48</v>
      </c>
      <c r="J31" s="102"/>
      <c r="K31" s="109"/>
      <c r="L31" s="102"/>
      <c r="M31" s="110"/>
      <c r="N31" s="102"/>
      <c r="O31" s="109"/>
      <c r="P31" s="102"/>
      <c r="Q31" s="110"/>
    </row>
    <row r="32" spans="1:18" s="100" customFormat="1" ht="9" customHeight="1">
      <c r="A32" s="118" t="s">
        <v>55</v>
      </c>
      <c r="B32" s="116"/>
      <c r="C32" s="126"/>
      <c r="D32" s="127"/>
      <c r="E32" s="128">
        <f>IF(D31&gt;$Q$32,,UPPER(VLOOKUP(D31,'[1]Girls Do Main Draw Prep'!$A$7:$R$23,7)))</f>
        <v>0</v>
      </c>
      <c r="F32" s="195"/>
      <c r="G32" s="195"/>
      <c r="H32" s="196"/>
      <c r="I32" s="197"/>
      <c r="J32" s="116"/>
      <c r="K32" s="115"/>
      <c r="L32" s="116"/>
      <c r="M32" s="117"/>
      <c r="N32" s="116" t="str">
        <f>Q4</f>
        <v>Lamech Kevin Clarke</v>
      </c>
      <c r="O32" s="115"/>
      <c r="P32" s="116"/>
      <c r="Q32" s="198">
        <f>MIN(4,'[1]Girls Do Main Draw Prep'!$V$5)</f>
        <v>0</v>
      </c>
    </row>
    <row r="33" ht="15.75" customHeight="1"/>
    <row r="34" ht="9" customHeight="1"/>
  </sheetData>
  <conditionalFormatting sqref="B7 B11 B15 B19">
    <cfRule type="cellIs" dxfId="32" priority="1" stopIfTrue="1" operator="equal">
      <formula>"DA"</formula>
    </cfRule>
  </conditionalFormatting>
  <conditionalFormatting sqref="H10 H18 J14">
    <cfRule type="expression" dxfId="31" priority="2" stopIfTrue="1">
      <formula>AND($N$1="CU",H10="Umpire")</formula>
    </cfRule>
    <cfRule type="expression" dxfId="30" priority="3" stopIfTrue="1">
      <formula>AND($N$1="CU",H10&lt;&gt;"Umpire",I10&lt;&gt;"")</formula>
    </cfRule>
    <cfRule type="expression" dxfId="29" priority="4" stopIfTrue="1">
      <formula>AND($N$1="CU",H10&lt;&gt;"Umpire")</formula>
    </cfRule>
  </conditionalFormatting>
  <conditionalFormatting sqref="L13 N21 J9 J17">
    <cfRule type="expression" dxfId="28" priority="5" stopIfTrue="1">
      <formula>#REF!="as"</formula>
    </cfRule>
    <cfRule type="expression" dxfId="27" priority="6" stopIfTrue="1">
      <formula>#REF!="bs"</formula>
    </cfRule>
  </conditionalFormatting>
  <conditionalFormatting sqref="L14 J10 J18">
    <cfRule type="expression" dxfId="26" priority="7" stopIfTrue="1">
      <formula>#REF!="as"</formula>
    </cfRule>
    <cfRule type="expression" dxfId="25" priority="8" stopIfTrue="1">
      <formula>#REF!="bs"</formula>
    </cfRule>
  </conditionalFormatting>
  <conditionalFormatting sqref="I10 I18 K14">
    <cfRule type="expression" dxfId="24" priority="9" stopIfTrue="1">
      <formula>$N$1="CU"</formula>
    </cfRule>
  </conditionalFormatting>
  <conditionalFormatting sqref="E7 E11 E15 E19">
    <cfRule type="cellIs" dxfId="23" priority="10" stopIfTrue="1" operator="equal">
      <formula>"Bye"</formula>
    </cfRule>
  </conditionalFormatting>
  <conditionalFormatting sqref="D7 D19">
    <cfRule type="cellIs" dxfId="22" priority="11" stopIfTrue="1" operator="lessThan">
      <formula>5</formula>
    </cfRule>
  </conditionalFormatting>
  <dataValidations count="1">
    <dataValidation type="list" allowBlank="1" showInputMessage="1" sqref="H10 H18 J14">
      <formula1>$T$7:$T$16</formula1>
    </dataValidation>
  </dataValidations>
  <printOptions horizontalCentered="1"/>
  <pageMargins left="0.35" right="0.35" top="0.39" bottom="0.39" header="0" footer="0"/>
  <pageSetup orientation="landscape" horizontalDpi="300" verticalDpi="300"/>
  <drawing r:id="rId1"/>
  <legacyDrawing r:id="rId2"/>
</worksheet>
</file>

<file path=xl/worksheets/sheet2.xml><?xml version="1.0" encoding="utf-8"?>
<worksheet xmlns="http://schemas.openxmlformats.org/spreadsheetml/2006/main" xmlns:r="http://schemas.openxmlformats.org/officeDocument/2006/relationships">
  <sheetPr enableFormatConditionsCalculation="0">
    <tabColor rgb="FF0070C0"/>
  </sheetPr>
  <dimension ref="A1:CI13"/>
  <sheetViews>
    <sheetView zoomScale="40" zoomScaleNormal="40" zoomScaleSheetLayoutView="25" zoomScalePageLayoutView="40" workbookViewId="0">
      <selection activeCell="CO11" sqref="CO11"/>
    </sheetView>
  </sheetViews>
  <sheetFormatPr defaultColWidth="11.42578125" defaultRowHeight="12.75"/>
  <cols>
    <col min="1" max="1" width="7" customWidth="1"/>
    <col min="2" max="2" width="7.140625" customWidth="1"/>
    <col min="3" max="3" width="43" customWidth="1"/>
    <col min="4" max="4" width="31" customWidth="1"/>
    <col min="5" max="44" width="4.7109375" customWidth="1"/>
    <col min="45" max="45" width="0.42578125" hidden="1" customWidth="1"/>
    <col min="46" max="75" width="2.7109375" hidden="1" customWidth="1"/>
    <col min="76" max="76" width="5.42578125" hidden="1" customWidth="1"/>
    <col min="77" max="79" width="5.7109375" customWidth="1"/>
    <col min="80" max="80" width="12.140625" customWidth="1"/>
    <col min="81" max="82" width="5.7109375" customWidth="1"/>
    <col min="83" max="83" width="12.140625" customWidth="1"/>
    <col min="84" max="84" width="7.42578125" customWidth="1"/>
    <col min="85" max="85" width="8.7109375" customWidth="1"/>
    <col min="86" max="87" width="12.140625" customWidth="1"/>
  </cols>
  <sheetData>
    <row r="1" spans="1:87">
      <c r="H1" s="325"/>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row>
    <row r="2" spans="1:87">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row>
    <row r="3" spans="1:87" ht="12" customHeight="1">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row>
    <row r="4" spans="1:87" ht="2.25" customHeight="1">
      <c r="E4" s="217"/>
      <c r="F4" s="217"/>
      <c r="G4" s="218"/>
      <c r="H4" s="218"/>
      <c r="I4" s="218"/>
      <c r="J4" s="218"/>
      <c r="K4" s="218"/>
      <c r="L4" s="218"/>
      <c r="M4" s="218"/>
      <c r="N4" s="218"/>
      <c r="O4" s="217"/>
      <c r="P4" s="217"/>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7" t="s">
        <v>79</v>
      </c>
      <c r="BF4" s="217" t="s">
        <v>80</v>
      </c>
      <c r="BG4" s="218" t="s">
        <v>81</v>
      </c>
      <c r="BH4" s="218" t="s">
        <v>82</v>
      </c>
      <c r="BI4" s="218" t="s">
        <v>83</v>
      </c>
      <c r="BJ4" s="218" t="s">
        <v>84</v>
      </c>
      <c r="BK4" s="218" t="s">
        <v>83</v>
      </c>
      <c r="BL4" s="218" t="s">
        <v>84</v>
      </c>
      <c r="BM4" s="218" t="s">
        <v>83</v>
      </c>
      <c r="BN4" s="218" t="s">
        <v>84</v>
      </c>
      <c r="BO4" s="217" t="s">
        <v>79</v>
      </c>
      <c r="BP4" s="217" t="s">
        <v>80</v>
      </c>
      <c r="BQ4" s="218" t="s">
        <v>81</v>
      </c>
      <c r="BR4" s="218" t="s">
        <v>82</v>
      </c>
      <c r="BS4" s="218" t="s">
        <v>83</v>
      </c>
      <c r="BT4" s="218" t="s">
        <v>84</v>
      </c>
      <c r="BU4" s="218" t="s">
        <v>83</v>
      </c>
      <c r="BV4" s="218" t="s">
        <v>84</v>
      </c>
      <c r="BW4" s="218" t="s">
        <v>83</v>
      </c>
      <c r="BX4" s="218" t="s">
        <v>84</v>
      </c>
    </row>
    <row r="5" spans="1:87" ht="132" customHeight="1">
      <c r="C5" s="219"/>
      <c r="D5" s="219"/>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CE5" s="280" t="s">
        <v>125</v>
      </c>
    </row>
    <row r="6" spans="1:87" ht="45">
      <c r="C6" s="219"/>
      <c r="D6" s="219" t="s">
        <v>126</v>
      </c>
      <c r="E6" s="219"/>
      <c r="F6" s="219"/>
      <c r="G6" s="219"/>
      <c r="H6" s="219"/>
      <c r="I6" s="219"/>
      <c r="J6" s="219"/>
      <c r="K6" s="219"/>
      <c r="L6" s="219"/>
      <c r="M6" s="219"/>
      <c r="N6" s="219"/>
      <c r="O6" s="219"/>
      <c r="P6" s="219"/>
      <c r="Q6" s="216" t="s">
        <v>151</v>
      </c>
      <c r="R6" s="219"/>
      <c r="S6" s="219"/>
      <c r="T6" s="219"/>
      <c r="U6" s="219"/>
      <c r="V6" s="219"/>
      <c r="W6" s="219"/>
      <c r="X6" s="219"/>
      <c r="CC6" s="328" t="s">
        <v>87</v>
      </c>
      <c r="CD6" s="328"/>
      <c r="CE6" s="328"/>
      <c r="CF6" s="328"/>
      <c r="CG6" s="328"/>
      <c r="CH6" s="328"/>
    </row>
    <row r="7" spans="1:87" ht="30">
      <c r="A7" s="222"/>
      <c r="B7" s="219" t="s">
        <v>128</v>
      </c>
      <c r="C7" s="223"/>
      <c r="D7" s="223"/>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5"/>
      <c r="CC7" s="222"/>
      <c r="CD7" s="222"/>
      <c r="CE7" s="225"/>
      <c r="CF7" s="222"/>
      <c r="CG7" s="222"/>
      <c r="CH7" s="225"/>
      <c r="CI7" s="225"/>
    </row>
    <row r="8" spans="1:87" ht="13.5" thickBot="1">
      <c r="A8" s="222"/>
      <c r="B8" s="222"/>
      <c r="C8" s="223"/>
      <c r="D8" s="223"/>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5"/>
      <c r="CC8" s="222"/>
      <c r="CD8" s="222"/>
      <c r="CE8" s="225"/>
      <c r="CF8" s="222"/>
      <c r="CG8" s="222"/>
      <c r="CH8" s="225"/>
      <c r="CI8" s="225"/>
    </row>
    <row r="9" spans="1:87" ht="116.1" customHeight="1" thickBot="1">
      <c r="A9" s="225"/>
      <c r="B9" s="233"/>
      <c r="C9" s="235" t="s">
        <v>89</v>
      </c>
      <c r="D9" s="235"/>
      <c r="E9" s="236" t="s">
        <v>90</v>
      </c>
      <c r="F9" s="236" t="s">
        <v>91</v>
      </c>
      <c r="G9" s="236" t="s">
        <v>92</v>
      </c>
      <c r="H9" s="236" t="s">
        <v>93</v>
      </c>
      <c r="I9" s="237" t="s">
        <v>94</v>
      </c>
      <c r="J9" s="238"/>
      <c r="K9" s="238"/>
      <c r="L9" s="238"/>
      <c r="M9" s="238"/>
      <c r="N9" s="239"/>
      <c r="O9" s="236" t="s">
        <v>90</v>
      </c>
      <c r="P9" s="236" t="s">
        <v>91</v>
      </c>
      <c r="Q9" s="236" t="s">
        <v>92</v>
      </c>
      <c r="R9" s="236" t="s">
        <v>93</v>
      </c>
      <c r="S9" s="237" t="s">
        <v>94</v>
      </c>
      <c r="T9" s="238"/>
      <c r="U9" s="238"/>
      <c r="V9" s="238"/>
      <c r="W9" s="238"/>
      <c r="X9" s="238"/>
      <c r="Y9" s="240" t="s">
        <v>90</v>
      </c>
      <c r="Z9" s="236" t="s">
        <v>91</v>
      </c>
      <c r="AA9" s="236" t="s">
        <v>92</v>
      </c>
      <c r="AB9" s="236" t="s">
        <v>93</v>
      </c>
      <c r="AC9" s="237" t="s">
        <v>94</v>
      </c>
      <c r="AD9" s="238"/>
      <c r="AE9" s="238"/>
      <c r="AF9" s="238"/>
      <c r="AG9" s="238"/>
      <c r="AH9" s="239"/>
      <c r="AI9" s="236" t="s">
        <v>90</v>
      </c>
      <c r="AJ9" s="236" t="s">
        <v>91</v>
      </c>
      <c r="AK9" s="236" t="s">
        <v>92</v>
      </c>
      <c r="AL9" s="236" t="s">
        <v>93</v>
      </c>
      <c r="AM9" s="237" t="s">
        <v>94</v>
      </c>
      <c r="AN9" s="238"/>
      <c r="AO9" s="238"/>
      <c r="AP9" s="238"/>
      <c r="AQ9" s="238"/>
      <c r="AR9" s="239"/>
      <c r="AS9" s="238"/>
      <c r="AT9" s="239"/>
      <c r="AU9" s="238"/>
      <c r="AV9" s="238"/>
      <c r="AW9" s="238"/>
      <c r="AX9" s="238"/>
      <c r="AY9" s="238"/>
      <c r="AZ9" s="238"/>
      <c r="BA9" s="238"/>
      <c r="BB9" s="238"/>
      <c r="BC9" s="238"/>
      <c r="BD9" s="238"/>
      <c r="BE9" s="241"/>
      <c r="BF9" s="238"/>
      <c r="BG9" s="238"/>
      <c r="BH9" s="238"/>
      <c r="BI9" s="238"/>
      <c r="BJ9" s="238"/>
      <c r="BK9" s="238"/>
      <c r="BL9" s="238"/>
      <c r="BM9" s="238"/>
      <c r="BN9" s="239"/>
      <c r="BO9" s="241"/>
      <c r="BP9" s="238"/>
      <c r="BQ9" s="238"/>
      <c r="BR9" s="238"/>
      <c r="BS9" s="238"/>
      <c r="BT9" s="238"/>
      <c r="BU9" s="238"/>
      <c r="BV9" s="238"/>
      <c r="BW9" s="238"/>
      <c r="BX9" s="239"/>
      <c r="BY9" s="242" t="s">
        <v>90</v>
      </c>
      <c r="BZ9" s="242" t="s">
        <v>91</v>
      </c>
      <c r="CA9" s="242" t="s">
        <v>95</v>
      </c>
      <c r="CB9" s="243" t="s">
        <v>129</v>
      </c>
      <c r="CC9" s="242" t="s">
        <v>92</v>
      </c>
      <c r="CD9" s="242" t="s">
        <v>93</v>
      </c>
      <c r="CE9" s="243" t="s">
        <v>97</v>
      </c>
      <c r="CF9" s="242" t="s">
        <v>98</v>
      </c>
      <c r="CG9" s="242" t="s">
        <v>99</v>
      </c>
      <c r="CH9" s="243" t="s">
        <v>130</v>
      </c>
      <c r="CI9" s="244" t="s">
        <v>101</v>
      </c>
    </row>
    <row r="10" spans="1:87" ht="50.1" customHeight="1" thickBot="1">
      <c r="A10" s="222"/>
      <c r="B10" s="245">
        <v>1</v>
      </c>
      <c r="C10" s="281" t="s">
        <v>152</v>
      </c>
      <c r="D10" s="281" t="s">
        <v>153</v>
      </c>
      <c r="E10" s="250"/>
      <c r="F10" s="250"/>
      <c r="G10" s="250"/>
      <c r="H10" s="250"/>
      <c r="I10" s="250"/>
      <c r="J10" s="250"/>
      <c r="K10" s="250"/>
      <c r="L10" s="250"/>
      <c r="M10" s="250"/>
      <c r="N10" s="251"/>
      <c r="O10" s="249">
        <v>0</v>
      </c>
      <c r="P10" s="250">
        <v>1</v>
      </c>
      <c r="Q10" s="250">
        <v>0</v>
      </c>
      <c r="R10" s="250">
        <v>1</v>
      </c>
      <c r="S10" s="250">
        <v>1</v>
      </c>
      <c r="T10" s="250">
        <v>6</v>
      </c>
      <c r="U10" s="250"/>
      <c r="V10" s="250"/>
      <c r="W10" s="250"/>
      <c r="X10" s="250"/>
      <c r="Y10" s="249">
        <v>0</v>
      </c>
      <c r="Z10" s="250">
        <v>1</v>
      </c>
      <c r="AA10" s="250">
        <v>0</v>
      </c>
      <c r="AB10" s="250">
        <v>1</v>
      </c>
      <c r="AC10" s="250">
        <v>1</v>
      </c>
      <c r="AD10" s="250">
        <v>6</v>
      </c>
      <c r="AE10" s="250"/>
      <c r="AF10" s="250"/>
      <c r="AG10" s="250"/>
      <c r="AH10" s="251"/>
      <c r="AI10" s="249"/>
      <c r="AJ10" s="250"/>
      <c r="AK10" s="250"/>
      <c r="AL10" s="250"/>
      <c r="AM10" s="250"/>
      <c r="AN10" s="250"/>
      <c r="AO10" s="250"/>
      <c r="AP10" s="250"/>
      <c r="AQ10" s="250"/>
      <c r="AR10" s="251"/>
      <c r="AS10" s="250"/>
      <c r="AT10" s="251"/>
      <c r="AU10" s="250"/>
      <c r="AV10" s="250"/>
      <c r="AW10" s="250"/>
      <c r="AX10" s="250"/>
      <c r="AY10" s="250"/>
      <c r="AZ10" s="250"/>
      <c r="BA10" s="250"/>
      <c r="BB10" s="250"/>
      <c r="BC10" s="250"/>
      <c r="BD10" s="250"/>
      <c r="BE10" s="249"/>
      <c r="BF10" s="250"/>
      <c r="BG10" s="250"/>
      <c r="BH10" s="250"/>
      <c r="BI10" s="250"/>
      <c r="BJ10" s="250"/>
      <c r="BK10" s="250"/>
      <c r="BL10" s="250"/>
      <c r="BM10" s="250"/>
      <c r="BN10" s="251"/>
      <c r="BO10" s="249"/>
      <c r="BP10" s="250"/>
      <c r="BQ10" s="250"/>
      <c r="BR10" s="250"/>
      <c r="BS10" s="250"/>
      <c r="BT10" s="250"/>
      <c r="BU10" s="250"/>
      <c r="BV10" s="250"/>
      <c r="BW10" s="250"/>
      <c r="BX10" s="251"/>
      <c r="BY10" s="252">
        <f t="shared" ref="BY10:BZ13" si="0">E10+O10+Y10+AI10</f>
        <v>0</v>
      </c>
      <c r="BZ10" s="252">
        <f t="shared" si="0"/>
        <v>2</v>
      </c>
      <c r="CA10" s="252">
        <v>2</v>
      </c>
      <c r="CB10" s="253">
        <f>(BY10-BZ10)/CA10</f>
        <v>-1</v>
      </c>
      <c r="CC10" s="252">
        <f t="shared" ref="CC10:CD13" si="1">G10+Q10+AA10+AK10</f>
        <v>0</v>
      </c>
      <c r="CD10" s="252">
        <f t="shared" si="1"/>
        <v>2</v>
      </c>
      <c r="CE10" s="253">
        <f>(CC10-CD10)/CA10</f>
        <v>-1</v>
      </c>
      <c r="CF10" s="252">
        <f t="shared" ref="CF10:CG13" si="2">I10+K10+M10+S10+U10+W10+AC10+AE10+AG10+AM10+AO10+AQ10</f>
        <v>2</v>
      </c>
      <c r="CG10" s="252">
        <f t="shared" si="2"/>
        <v>12</v>
      </c>
      <c r="CH10" s="253">
        <f>(CF10-CG10)/CA10</f>
        <v>-5</v>
      </c>
      <c r="CI10" s="282">
        <v>1</v>
      </c>
    </row>
    <row r="11" spans="1:87" ht="50.1" customHeight="1" thickBot="1">
      <c r="A11" s="222"/>
      <c r="B11" s="245">
        <v>2</v>
      </c>
      <c r="C11" s="281" t="s">
        <v>154</v>
      </c>
      <c r="D11" s="281" t="s">
        <v>155</v>
      </c>
      <c r="E11" s="250">
        <v>1</v>
      </c>
      <c r="F11" s="250">
        <v>0</v>
      </c>
      <c r="G11" s="250">
        <v>1</v>
      </c>
      <c r="H11" s="250">
        <v>0</v>
      </c>
      <c r="I11" s="250">
        <v>6</v>
      </c>
      <c r="J11" s="250">
        <v>1</v>
      </c>
      <c r="K11" s="250"/>
      <c r="L11" s="250"/>
      <c r="M11" s="250"/>
      <c r="N11" s="251"/>
      <c r="O11" s="249"/>
      <c r="P11" s="250"/>
      <c r="Q11" s="250"/>
      <c r="R11" s="250"/>
      <c r="S11" s="250"/>
      <c r="T11" s="250"/>
      <c r="U11" s="250"/>
      <c r="V11" s="250"/>
      <c r="W11" s="250"/>
      <c r="X11" s="251"/>
      <c r="Y11" s="255">
        <v>0</v>
      </c>
      <c r="Z11" s="256">
        <v>1</v>
      </c>
      <c r="AA11" s="256">
        <v>0</v>
      </c>
      <c r="AB11" s="256">
        <v>1</v>
      </c>
      <c r="AC11" s="256">
        <v>1</v>
      </c>
      <c r="AD11" s="256">
        <v>6</v>
      </c>
      <c r="AE11" s="256"/>
      <c r="AF11" s="256"/>
      <c r="AG11" s="256"/>
      <c r="AH11" s="257"/>
      <c r="AI11" s="249"/>
      <c r="AJ11" s="250"/>
      <c r="AK11" s="250"/>
      <c r="AL11" s="250"/>
      <c r="AM11" s="250"/>
      <c r="AN11" s="250"/>
      <c r="AO11" s="250"/>
      <c r="AP11" s="250"/>
      <c r="AQ11" s="250"/>
      <c r="AR11" s="251"/>
      <c r="AS11" s="250"/>
      <c r="AT11" s="251"/>
      <c r="AU11" s="250"/>
      <c r="AV11" s="250"/>
      <c r="AW11" s="250"/>
      <c r="AX11" s="250"/>
      <c r="AY11" s="250"/>
      <c r="AZ11" s="250"/>
      <c r="BA11" s="250"/>
      <c r="BB11" s="250"/>
      <c r="BC11" s="250"/>
      <c r="BD11" s="250"/>
      <c r="BE11" s="249"/>
      <c r="BF11" s="250"/>
      <c r="BG11" s="250"/>
      <c r="BH11" s="250"/>
      <c r="BI11" s="250"/>
      <c r="BJ11" s="250"/>
      <c r="BK11" s="250"/>
      <c r="BL11" s="250"/>
      <c r="BM11" s="250"/>
      <c r="BN11" s="251"/>
      <c r="BO11" s="249"/>
      <c r="BP11" s="250"/>
      <c r="BQ11" s="250"/>
      <c r="BR11" s="250"/>
      <c r="BS11" s="250"/>
      <c r="BT11" s="250"/>
      <c r="BU11" s="250"/>
      <c r="BV11" s="250"/>
      <c r="BW11" s="250"/>
      <c r="BX11" s="251"/>
      <c r="BY11" s="252">
        <f t="shared" si="0"/>
        <v>1</v>
      </c>
      <c r="BZ11" s="252">
        <f t="shared" si="0"/>
        <v>1</v>
      </c>
      <c r="CA11" s="252">
        <v>2</v>
      </c>
      <c r="CB11" s="253">
        <f>(BY11-BZ11)/CA11</f>
        <v>0</v>
      </c>
      <c r="CC11" s="252">
        <f t="shared" si="1"/>
        <v>1</v>
      </c>
      <c r="CD11" s="252">
        <f t="shared" si="1"/>
        <v>1</v>
      </c>
      <c r="CE11" s="253">
        <f>(CC11-CD11)/CA11</f>
        <v>0</v>
      </c>
      <c r="CF11" s="252">
        <f t="shared" si="2"/>
        <v>7</v>
      </c>
      <c r="CG11" s="252">
        <f t="shared" si="2"/>
        <v>7</v>
      </c>
      <c r="CH11" s="253">
        <f>(CF11-CG11)/CA11</f>
        <v>0</v>
      </c>
      <c r="CI11" s="282">
        <v>2</v>
      </c>
    </row>
    <row r="12" spans="1:87" ht="50.1" customHeight="1" thickBot="1">
      <c r="A12" s="222"/>
      <c r="B12" s="245">
        <v>3</v>
      </c>
      <c r="C12" s="281" t="s">
        <v>156</v>
      </c>
      <c r="D12" s="281" t="s">
        <v>157</v>
      </c>
      <c r="E12" s="250">
        <v>1</v>
      </c>
      <c r="F12" s="250">
        <v>0</v>
      </c>
      <c r="G12" s="250">
        <v>1</v>
      </c>
      <c r="H12" s="250">
        <v>0</v>
      </c>
      <c r="I12" s="250">
        <v>6</v>
      </c>
      <c r="J12" s="250">
        <v>1</v>
      </c>
      <c r="K12" s="250">
        <v>6</v>
      </c>
      <c r="L12" s="250">
        <v>1</v>
      </c>
      <c r="M12" s="250"/>
      <c r="N12" s="251"/>
      <c r="O12" s="249">
        <v>1</v>
      </c>
      <c r="P12" s="250">
        <v>0</v>
      </c>
      <c r="Q12" s="250">
        <v>1</v>
      </c>
      <c r="R12" s="250">
        <v>0</v>
      </c>
      <c r="S12" s="250">
        <v>6</v>
      </c>
      <c r="T12" s="250">
        <v>1</v>
      </c>
      <c r="U12" s="250"/>
      <c r="V12" s="250"/>
      <c r="W12" s="250"/>
      <c r="X12" s="250"/>
      <c r="Y12" s="249"/>
      <c r="Z12" s="250"/>
      <c r="AA12" s="250"/>
      <c r="AB12" s="250"/>
      <c r="AC12" s="250"/>
      <c r="AD12" s="250"/>
      <c r="AE12" s="250"/>
      <c r="AF12" s="250"/>
      <c r="AG12" s="250"/>
      <c r="AH12" s="251"/>
      <c r="AI12" s="249"/>
      <c r="AJ12" s="250"/>
      <c r="AK12" s="250"/>
      <c r="AL12" s="250"/>
      <c r="AM12" s="250"/>
      <c r="AN12" s="250"/>
      <c r="AO12" s="250"/>
      <c r="AP12" s="250"/>
      <c r="AQ12" s="250"/>
      <c r="AR12" s="251"/>
      <c r="AS12" s="250"/>
      <c r="AT12" s="251"/>
      <c r="AU12" s="250"/>
      <c r="AV12" s="250"/>
      <c r="AW12" s="250"/>
      <c r="AX12" s="250"/>
      <c r="AY12" s="250"/>
      <c r="AZ12" s="250"/>
      <c r="BA12" s="250"/>
      <c r="BB12" s="250"/>
      <c r="BC12" s="250"/>
      <c r="BD12" s="250"/>
      <c r="BE12" s="249"/>
      <c r="BF12" s="250"/>
      <c r="BG12" s="250"/>
      <c r="BH12" s="250"/>
      <c r="BI12" s="250"/>
      <c r="BJ12" s="250"/>
      <c r="BK12" s="250"/>
      <c r="BL12" s="250"/>
      <c r="BM12" s="250"/>
      <c r="BN12" s="251"/>
      <c r="BO12" s="249"/>
      <c r="BP12" s="250"/>
      <c r="BQ12" s="250"/>
      <c r="BR12" s="250"/>
      <c r="BS12" s="250"/>
      <c r="BT12" s="250"/>
      <c r="BU12" s="250"/>
      <c r="BV12" s="250"/>
      <c r="BW12" s="250"/>
      <c r="BX12" s="251"/>
      <c r="BY12" s="252">
        <f t="shared" si="0"/>
        <v>2</v>
      </c>
      <c r="BZ12" s="252">
        <f t="shared" si="0"/>
        <v>0</v>
      </c>
      <c r="CA12" s="252">
        <v>2</v>
      </c>
      <c r="CB12" s="253">
        <f>(BY12-BZ12)/CA12</f>
        <v>1</v>
      </c>
      <c r="CC12" s="252">
        <f t="shared" si="1"/>
        <v>2</v>
      </c>
      <c r="CD12" s="252">
        <f t="shared" si="1"/>
        <v>0</v>
      </c>
      <c r="CE12" s="253">
        <f>(CC12-CD12)/CA12</f>
        <v>1</v>
      </c>
      <c r="CF12" s="252">
        <f t="shared" si="2"/>
        <v>18</v>
      </c>
      <c r="CG12" s="252">
        <f t="shared" si="2"/>
        <v>3</v>
      </c>
      <c r="CH12" s="253">
        <f>(CF12-CG12)/CA12</f>
        <v>7.5</v>
      </c>
      <c r="CI12" s="282">
        <v>1</v>
      </c>
    </row>
    <row r="13" spans="1:87" ht="50.1" customHeight="1" thickBot="1">
      <c r="A13" s="222"/>
      <c r="B13" s="283">
        <v>4</v>
      </c>
      <c r="C13" s="284"/>
      <c r="D13" s="284"/>
      <c r="E13" s="250"/>
      <c r="F13" s="250"/>
      <c r="G13" s="250"/>
      <c r="H13" s="250"/>
      <c r="I13" s="250"/>
      <c r="J13" s="250"/>
      <c r="K13" s="250"/>
      <c r="L13" s="250"/>
      <c r="M13" s="250"/>
      <c r="N13" s="251"/>
      <c r="O13" s="249"/>
      <c r="P13" s="250"/>
      <c r="Q13" s="250"/>
      <c r="R13" s="250"/>
      <c r="S13" s="250"/>
      <c r="T13" s="250"/>
      <c r="U13" s="250"/>
      <c r="V13" s="250"/>
      <c r="W13" s="250"/>
      <c r="X13" s="250"/>
      <c r="Y13" s="271"/>
      <c r="Z13" s="269"/>
      <c r="AA13" s="269"/>
      <c r="AB13" s="269"/>
      <c r="AC13" s="269"/>
      <c r="AD13" s="269"/>
      <c r="AE13" s="269"/>
      <c r="AF13" s="269"/>
      <c r="AG13" s="269"/>
      <c r="AH13" s="270"/>
      <c r="AI13" s="249"/>
      <c r="AJ13" s="250"/>
      <c r="AK13" s="250"/>
      <c r="AL13" s="250"/>
      <c r="AM13" s="250"/>
      <c r="AN13" s="250"/>
      <c r="AO13" s="250"/>
      <c r="AP13" s="250"/>
      <c r="AQ13" s="250"/>
      <c r="AR13" s="251"/>
      <c r="AS13" s="250"/>
      <c r="AT13" s="251"/>
      <c r="AU13" s="250"/>
      <c r="AV13" s="250"/>
      <c r="AW13" s="250"/>
      <c r="AX13" s="250"/>
      <c r="AY13" s="250"/>
      <c r="AZ13" s="250"/>
      <c r="BA13" s="250"/>
      <c r="BB13" s="250"/>
      <c r="BC13" s="250"/>
      <c r="BD13" s="250"/>
      <c r="BE13" s="249"/>
      <c r="BF13" s="250"/>
      <c r="BG13" s="250"/>
      <c r="BH13" s="250"/>
      <c r="BI13" s="250"/>
      <c r="BJ13" s="250"/>
      <c r="BK13" s="250"/>
      <c r="BL13" s="250"/>
      <c r="BM13" s="250"/>
      <c r="BN13" s="251"/>
      <c r="BO13" s="249"/>
      <c r="BP13" s="250"/>
      <c r="BQ13" s="250"/>
      <c r="BR13" s="250"/>
      <c r="BS13" s="250"/>
      <c r="BT13" s="250"/>
      <c r="BU13" s="250"/>
      <c r="BV13" s="250"/>
      <c r="BW13" s="250"/>
      <c r="BX13" s="251"/>
      <c r="BY13" s="285">
        <f t="shared" si="0"/>
        <v>0</v>
      </c>
      <c r="BZ13" s="285">
        <f t="shared" si="0"/>
        <v>0</v>
      </c>
      <c r="CA13" s="285">
        <v>2</v>
      </c>
      <c r="CB13" s="286">
        <f>(BY13-BZ13)/CA13</f>
        <v>0</v>
      </c>
      <c r="CC13" s="285">
        <f t="shared" si="1"/>
        <v>0</v>
      </c>
      <c r="CD13" s="285">
        <f t="shared" si="1"/>
        <v>0</v>
      </c>
      <c r="CE13" s="286">
        <f>(CC13-CD13)/CA13</f>
        <v>0</v>
      </c>
      <c r="CF13" s="285">
        <f t="shared" si="2"/>
        <v>0</v>
      </c>
      <c r="CG13" s="285">
        <f t="shared" si="2"/>
        <v>0</v>
      </c>
      <c r="CH13" s="286">
        <f>(CF13-CG13)/CA13</f>
        <v>0</v>
      </c>
      <c r="CI13" s="287"/>
    </row>
  </sheetData>
  <mergeCells count="3">
    <mergeCell ref="H1:AL2"/>
    <mergeCell ref="E5:AR5"/>
    <mergeCell ref="CC6:CH6"/>
  </mergeCells>
  <pageMargins left="0.74803149606299202" right="0.74803149606299202" top="0.23622047244094499" bottom="0.23622047244094499" header="0" footer="0"/>
  <pageSetup scale="32" fitToHeight="2"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sheetPr codeName="Sheet40" enableFormatConditionsCalculation="0">
    <tabColor rgb="FFFFC000"/>
    <pageSetUpPr fitToPage="1"/>
  </sheetPr>
  <dimension ref="A1:T50"/>
  <sheetViews>
    <sheetView showGridLines="0" showZeros="0" topLeftCell="A2" workbookViewId="0">
      <selection activeCell="X35" sqref="X35"/>
    </sheetView>
  </sheetViews>
  <sheetFormatPr defaultColWidth="8.85546875"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3" customWidth="1"/>
    <col min="10" max="10" width="10.7109375" customWidth="1"/>
    <col min="11" max="11" width="1.7109375" style="133" customWidth="1"/>
    <col min="12" max="12" width="10.7109375" customWidth="1"/>
    <col min="13" max="13" width="1.7109375" style="134" customWidth="1"/>
    <col min="14" max="14" width="10.7109375" customWidth="1"/>
    <col min="15" max="15" width="1.7109375" style="133" customWidth="1"/>
    <col min="16" max="16" width="10.7109375" customWidth="1"/>
    <col min="17" max="17" width="1.7109375" style="134" customWidth="1"/>
    <col min="19" max="19" width="8.7109375" customWidth="1"/>
    <col min="20" max="20" width="8.85546875" hidden="1" customWidth="1"/>
    <col min="21" max="21" width="5.7109375" customWidth="1"/>
  </cols>
  <sheetData>
    <row r="1" spans="1:20" s="6" customFormat="1" ht="70.5" customHeight="1">
      <c r="A1" s="1">
        <f>'[3]Week SetUp'!$A$6</f>
        <v>0</v>
      </c>
      <c r="B1" s="136"/>
      <c r="I1" s="137"/>
      <c r="J1" s="138"/>
      <c r="K1" s="138"/>
      <c r="L1" s="139"/>
      <c r="M1" s="137"/>
      <c r="N1" s="137"/>
      <c r="O1" s="137"/>
      <c r="Q1" s="137"/>
    </row>
    <row r="2" spans="1:20" s="10" customFormat="1" ht="15.75">
      <c r="A2" s="7"/>
      <c r="B2" s="7"/>
      <c r="C2" s="7"/>
      <c r="D2" s="7"/>
      <c r="E2" s="7"/>
      <c r="F2" s="140"/>
      <c r="H2" s="141" t="s">
        <v>74</v>
      </c>
      <c r="I2" s="134"/>
      <c r="J2" s="138"/>
      <c r="K2" s="138"/>
      <c r="L2" s="138"/>
      <c r="M2" s="134"/>
      <c r="O2" s="134"/>
      <c r="Q2" s="134"/>
    </row>
    <row r="3" spans="1:20" s="15" customFormat="1" ht="10.5" customHeight="1">
      <c r="A3" s="142" t="s">
        <v>2</v>
      </c>
      <c r="B3" s="142"/>
      <c r="C3" s="142"/>
      <c r="D3" s="142"/>
      <c r="E3" s="142"/>
      <c r="F3" s="142" t="s">
        <v>58</v>
      </c>
      <c r="G3" s="142"/>
      <c r="H3" s="142"/>
      <c r="I3" s="143"/>
      <c r="J3" s="13"/>
      <c r="K3" s="12"/>
      <c r="L3" s="13"/>
      <c r="M3" s="143"/>
      <c r="N3" s="142"/>
      <c r="O3" s="143"/>
      <c r="P3" s="142"/>
      <c r="Q3" s="144" t="s">
        <v>64</v>
      </c>
    </row>
    <row r="4" spans="1:20" s="23" customFormat="1" ht="11.25" customHeight="1" thickBot="1">
      <c r="A4" s="16" t="str">
        <f>'[3]Week SetUp'!$A$10</f>
        <v>16th - 21st December 2017</v>
      </c>
      <c r="B4" s="16"/>
      <c r="C4" s="16"/>
      <c r="D4" s="145"/>
      <c r="E4" s="145"/>
      <c r="F4" s="17" t="str">
        <f>'[3]Week SetUp'!$C$10</f>
        <v>Jean Merry</v>
      </c>
      <c r="G4" s="146"/>
      <c r="H4" s="145"/>
      <c r="I4" s="147"/>
      <c r="J4" s="20">
        <f>'[3]Week SetUp'!$D$10</f>
        <v>0</v>
      </c>
      <c r="K4" s="19"/>
      <c r="L4" s="21"/>
      <c r="M4" s="147"/>
      <c r="N4" s="145"/>
      <c r="O4" s="147"/>
      <c r="P4" s="145"/>
      <c r="Q4" s="22" t="str">
        <f>'[3]Week SetUp'!$E$10</f>
        <v>Lamech Kevin Clarke</v>
      </c>
    </row>
    <row r="5" spans="1:20" s="15" customFormat="1" ht="9">
      <c r="A5" s="148"/>
      <c r="B5" s="149" t="s">
        <v>4</v>
      </c>
      <c r="C5" s="149" t="str">
        <f>IF(OR(F2="Week 3",F2="Masters"),"CP","Rank")</f>
        <v>Rank</v>
      </c>
      <c r="D5" s="149" t="s">
        <v>6</v>
      </c>
      <c r="E5" s="150" t="s">
        <v>7</v>
      </c>
      <c r="F5" s="150" t="s">
        <v>8</v>
      </c>
      <c r="G5" s="150"/>
      <c r="H5" s="150"/>
      <c r="I5" s="150"/>
      <c r="J5" s="149" t="s">
        <v>9</v>
      </c>
      <c r="K5" s="151"/>
      <c r="L5" s="149" t="s">
        <v>11</v>
      </c>
      <c r="M5" s="151"/>
      <c r="N5" s="149" t="s">
        <v>12</v>
      </c>
      <c r="O5" s="151"/>
      <c r="P5" s="149" t="s">
        <v>65</v>
      </c>
      <c r="Q5" s="152"/>
    </row>
    <row r="6" spans="1:20" s="15" customFormat="1" ht="3.75" customHeight="1" thickBot="1">
      <c r="A6" s="153"/>
      <c r="B6" s="31"/>
      <c r="C6" s="31"/>
      <c r="D6" s="31"/>
      <c r="E6" s="154"/>
      <c r="F6" s="154"/>
      <c r="G6" s="155"/>
      <c r="H6" s="154"/>
      <c r="I6" s="156"/>
      <c r="J6" s="31"/>
      <c r="K6" s="156"/>
      <c r="L6" s="31"/>
      <c r="M6" s="156"/>
      <c r="N6" s="31"/>
      <c r="O6" s="156"/>
      <c r="P6" s="31"/>
      <c r="Q6" s="157"/>
    </row>
    <row r="7" spans="1:20" s="47" customFormat="1" ht="10.5" customHeight="1">
      <c r="A7" s="158">
        <v>1</v>
      </c>
      <c r="B7" s="37">
        <f>IF($D7="","",VLOOKUP($D7,'[3]Girls Do Main Draw Prep'!$A$7:$V$23,20))</f>
        <v>0</v>
      </c>
      <c r="C7" s="37">
        <f>IF($D7="","",VLOOKUP($D7,'[3]Girls Do Main Draw Prep'!$A$7:$V$23,21))</f>
        <v>0</v>
      </c>
      <c r="D7" s="38">
        <v>1</v>
      </c>
      <c r="E7" s="39" t="str">
        <f>UPPER(IF($D7="","",VLOOKUP($D7,'[3]Girls Do Main Draw Prep'!$A$7:$V$23,2)))</f>
        <v>VALENTINE</v>
      </c>
      <c r="F7" s="39" t="str">
        <f>IF($D7="","",VLOOKUP($D7,'[3]Girls Do Main Draw Prep'!$A$7:$V$23,3))</f>
        <v>Shauna</v>
      </c>
      <c r="G7" s="159"/>
      <c r="H7" s="39">
        <f>IF($D7="","",VLOOKUP($D7,'[3]Girls Do Main Draw Prep'!$A$7:$V$23,4))</f>
        <v>0</v>
      </c>
      <c r="I7" s="160"/>
      <c r="J7" s="161"/>
      <c r="K7" s="162"/>
      <c r="L7" s="161"/>
      <c r="M7" s="162"/>
      <c r="N7" s="161"/>
      <c r="O7" s="162"/>
      <c r="P7" s="161"/>
      <c r="Q7" s="43"/>
      <c r="R7" s="46"/>
      <c r="T7" s="48" t="str">
        <f>'[3]SetUp Officials'!P21</f>
        <v>Umpire</v>
      </c>
    </row>
    <row r="8" spans="1:20" s="47" customFormat="1" ht="9.6" customHeight="1">
      <c r="A8" s="163"/>
      <c r="B8" s="50"/>
      <c r="C8" s="50"/>
      <c r="D8" s="50"/>
      <c r="E8" s="39" t="str">
        <f>UPPER(IF($D7="","",VLOOKUP($D7,'[3]Girls Do Main Draw Prep'!$A$7:$V$23,7)))</f>
        <v>WONG</v>
      </c>
      <c r="F8" s="39" t="str">
        <f>IF($D7="","",VLOOKUP($D7,'[3]Girls Do Main Draw Prep'!$A$7:$V$23,8))</f>
        <v>Camerom</v>
      </c>
      <c r="G8" s="159"/>
      <c r="H8" s="39">
        <f>IF($D7="","",VLOOKUP($D7,'[3]Girls Do Main Draw Prep'!$A$7:$V$23,9))</f>
        <v>0</v>
      </c>
      <c r="I8" s="164"/>
      <c r="J8" s="165" t="str">
        <f>IF(I8="a",E7,IF(I8="b",E9,""))</f>
        <v/>
      </c>
      <c r="K8" s="162"/>
      <c r="L8" s="161"/>
      <c r="M8" s="162"/>
      <c r="N8" s="161"/>
      <c r="O8" s="162"/>
      <c r="P8" s="161"/>
      <c r="Q8" s="43"/>
      <c r="R8" s="46"/>
      <c r="T8" s="55" t="str">
        <f>'[3]SetUp Officials'!P22</f>
        <v/>
      </c>
    </row>
    <row r="9" spans="1:20" s="47" customFormat="1" ht="9.6" customHeight="1">
      <c r="A9" s="163"/>
      <c r="B9" s="50"/>
      <c r="C9" s="50"/>
      <c r="D9" s="50"/>
      <c r="E9" s="161"/>
      <c r="F9" s="161"/>
      <c r="G9" s="155"/>
      <c r="H9" s="161"/>
      <c r="I9" s="166"/>
      <c r="J9" s="79" t="str">
        <f>UPPER(IF(OR(I10="a",I10="as"),E7,IF(OR(I10="b",I10="bs"),E11,)))</f>
        <v>VALENTINE</v>
      </c>
      <c r="K9" s="167"/>
      <c r="L9" s="161"/>
      <c r="M9" s="162"/>
      <c r="N9" s="161"/>
      <c r="O9" s="162"/>
      <c r="P9" s="161"/>
      <c r="Q9" s="43"/>
      <c r="R9" s="46"/>
      <c r="T9" s="55" t="str">
        <f>'[3]SetUp Officials'!P23</f>
        <v/>
      </c>
    </row>
    <row r="10" spans="1:20" s="47" customFormat="1" ht="9.6" customHeight="1">
      <c r="A10" s="163"/>
      <c r="B10" s="50"/>
      <c r="C10" s="50"/>
      <c r="D10" s="50"/>
      <c r="E10" s="161"/>
      <c r="F10" s="161"/>
      <c r="G10" s="155"/>
      <c r="H10" s="52" t="s">
        <v>13</v>
      </c>
      <c r="I10" s="60" t="s">
        <v>14</v>
      </c>
      <c r="J10" s="168" t="str">
        <f>UPPER(IF(OR(I10="a",I10="as"),E8,IF(OR(I10="b",I10="bs"),E12,)))</f>
        <v>WONG</v>
      </c>
      <c r="K10" s="169"/>
      <c r="L10" s="161"/>
      <c r="M10" s="162"/>
      <c r="N10" s="161"/>
      <c r="O10" s="162"/>
      <c r="P10" s="161"/>
      <c r="Q10" s="43"/>
      <c r="R10" s="46"/>
      <c r="T10" s="55" t="str">
        <f>'[3]SetUp Officials'!P24</f>
        <v/>
      </c>
    </row>
    <row r="11" spans="1:20" s="47" customFormat="1" ht="9.6" customHeight="1">
      <c r="A11" s="163">
        <v>2</v>
      </c>
      <c r="B11" s="37">
        <f>IF($D11="","",VLOOKUP($D11,'[3]Girls Do Main Draw Prep'!$A$7:$V$23,20))</f>
        <v>0</v>
      </c>
      <c r="C11" s="37">
        <f>IF($D11="","",VLOOKUP($D11,'[3]Girls Do Main Draw Prep'!$A$7:$V$23,21))</f>
        <v>0</v>
      </c>
      <c r="D11" s="38">
        <v>8</v>
      </c>
      <c r="E11" s="37" t="str">
        <f>UPPER(IF($D11="","",VLOOKUP($D11,'[3]Girls Do Main Draw Prep'!$A$7:$V$23,2)))</f>
        <v>BYE</v>
      </c>
      <c r="F11" s="37">
        <f>IF($D11="","",VLOOKUP($D11,'[3]Girls Do Main Draw Prep'!$A$7:$V$23,3))</f>
        <v>0</v>
      </c>
      <c r="G11" s="170"/>
      <c r="H11" s="37">
        <f>IF($D11="","",VLOOKUP($D11,'[3]Girls Do Main Draw Prep'!$A$7:$V$23,4))</f>
        <v>0</v>
      </c>
      <c r="I11" s="171"/>
      <c r="J11" s="161"/>
      <c r="K11" s="172"/>
      <c r="L11" s="173"/>
      <c r="M11" s="167"/>
      <c r="N11" s="161"/>
      <c r="O11" s="162"/>
      <c r="P11" s="161"/>
      <c r="Q11" s="43"/>
      <c r="R11" s="46"/>
      <c r="T11" s="55" t="str">
        <f>'[3]SetUp Officials'!P25</f>
        <v/>
      </c>
    </row>
    <row r="12" spans="1:20" s="47" customFormat="1" ht="9.6" customHeight="1">
      <c r="A12" s="163"/>
      <c r="B12" s="50"/>
      <c r="C12" s="50"/>
      <c r="D12" s="50"/>
      <c r="E12" s="37" t="str">
        <f>UPPER(IF($D11="","",VLOOKUP($D11,'[3]Girls Do Main Draw Prep'!$A$7:$V$23,7)))</f>
        <v>BYE</v>
      </c>
      <c r="F12" s="37">
        <f>IF($D11="","",VLOOKUP($D11,'[3]Girls Do Main Draw Prep'!$A$7:$V$23,8))</f>
        <v>0</v>
      </c>
      <c r="G12" s="170"/>
      <c r="H12" s="37">
        <f>IF($D11="","",VLOOKUP($D11,'[3]Girls Do Main Draw Prep'!$A$7:$V$23,9))</f>
        <v>0</v>
      </c>
      <c r="I12" s="164"/>
      <c r="J12" s="161"/>
      <c r="K12" s="172"/>
      <c r="L12" s="174"/>
      <c r="M12" s="175"/>
      <c r="N12" s="161"/>
      <c r="O12" s="162"/>
      <c r="P12" s="161"/>
      <c r="Q12" s="43"/>
      <c r="R12" s="46"/>
      <c r="T12" s="55" t="str">
        <f>'[3]SetUp Officials'!P26</f>
        <v/>
      </c>
    </row>
    <row r="13" spans="1:20" s="47" customFormat="1" ht="9.6" customHeight="1">
      <c r="A13" s="163"/>
      <c r="B13" s="50"/>
      <c r="C13" s="50"/>
      <c r="D13" s="58"/>
      <c r="E13" s="161"/>
      <c r="F13" s="161"/>
      <c r="G13" s="155"/>
      <c r="H13" s="161"/>
      <c r="I13" s="176"/>
      <c r="J13" s="161"/>
      <c r="K13" s="166"/>
      <c r="L13" s="79" t="str">
        <f>UPPER(IF(OR(K14="a",K14="as"),J9,IF(OR(K14="b",K14="bs"),J17,)))</f>
        <v>VALENTINE</v>
      </c>
      <c r="M13" s="162"/>
      <c r="N13" s="161"/>
      <c r="O13" s="162"/>
      <c r="P13" s="161"/>
      <c r="Q13" s="43"/>
      <c r="R13" s="46"/>
      <c r="T13" s="55" t="str">
        <f>'[3]SetUp Officials'!P27</f>
        <v/>
      </c>
    </row>
    <row r="14" spans="1:20" s="47" customFormat="1" ht="9.6" customHeight="1">
      <c r="A14" s="163"/>
      <c r="B14" s="50"/>
      <c r="C14" s="50"/>
      <c r="D14" s="58"/>
      <c r="E14" s="161"/>
      <c r="F14" s="161"/>
      <c r="G14" s="155"/>
      <c r="H14" s="161"/>
      <c r="I14" s="176"/>
      <c r="J14" s="52" t="s">
        <v>13</v>
      </c>
      <c r="K14" s="60" t="s">
        <v>17</v>
      </c>
      <c r="L14" s="168" t="str">
        <f>UPPER(IF(OR(K14="a",K14="as"),J10,IF(OR(K14="b",K14="bs"),J18,)))</f>
        <v>WONG</v>
      </c>
      <c r="M14" s="169"/>
      <c r="N14" s="161"/>
      <c r="O14" s="162"/>
      <c r="P14" s="161"/>
      <c r="Q14" s="43"/>
      <c r="R14" s="46"/>
      <c r="T14" s="55" t="str">
        <f>'[3]SetUp Officials'!P28</f>
        <v/>
      </c>
    </row>
    <row r="15" spans="1:20" s="47" customFormat="1" ht="9.6" customHeight="1">
      <c r="A15" s="163">
        <v>3</v>
      </c>
      <c r="B15" s="37">
        <f>IF($D15="","",VLOOKUP($D15,'[3]Girls Do Main Draw Prep'!$A$7:$V$23,20))</f>
        <v>0</v>
      </c>
      <c r="C15" s="37">
        <f>IF($D15="","",VLOOKUP($D15,'[3]Girls Do Main Draw Prep'!$A$7:$V$23,21))</f>
        <v>0</v>
      </c>
      <c r="D15" s="38">
        <v>6</v>
      </c>
      <c r="E15" s="37" t="str">
        <f>UPPER(IF($D15="","",VLOOKUP($D15,'[3]Girls Do Main Draw Prep'!$A$7:$V$23,2)))</f>
        <v>D'ARCY</v>
      </c>
      <c r="F15" s="37" t="str">
        <f>IF($D15="","",VLOOKUP($D15,'[3]Girls Do Main Draw Prep'!$A$7:$V$23,3))</f>
        <v>Isabella</v>
      </c>
      <c r="G15" s="170"/>
      <c r="H15" s="37">
        <f>IF($D15="","",VLOOKUP($D15,'[3]Girls Do Main Draw Prep'!$A$7:$V$23,4))</f>
        <v>0</v>
      </c>
      <c r="I15" s="160"/>
      <c r="J15" s="161"/>
      <c r="K15" s="172"/>
      <c r="L15" s="161" t="s">
        <v>206</v>
      </c>
      <c r="M15" s="172"/>
      <c r="N15" s="173"/>
      <c r="O15" s="162"/>
      <c r="P15" s="161"/>
      <c r="Q15" s="43"/>
      <c r="R15" s="46"/>
      <c r="T15" s="55" t="str">
        <f>'[3]SetUp Officials'!P29</f>
        <v/>
      </c>
    </row>
    <row r="16" spans="1:20" s="47" customFormat="1" ht="9.6" customHeight="1" thickBot="1">
      <c r="A16" s="163"/>
      <c r="B16" s="50"/>
      <c r="C16" s="50"/>
      <c r="D16" s="50"/>
      <c r="E16" s="37" t="str">
        <f>UPPER(IF($D15="","",VLOOKUP($D15,'[3]Girls Do Main Draw Prep'!$A$7:$V$23,7)))</f>
        <v>MERRY</v>
      </c>
      <c r="F16" s="37" t="str">
        <f>IF($D15="","",VLOOKUP($D15,'[3]Girls Do Main Draw Prep'!$A$7:$V$23,8))</f>
        <v>Charlotte</v>
      </c>
      <c r="G16" s="170"/>
      <c r="H16" s="37">
        <f>IF($D15="","",VLOOKUP($D15,'[3]Girls Do Main Draw Prep'!$A$7:$V$23,9))</f>
        <v>0</v>
      </c>
      <c r="I16" s="164"/>
      <c r="J16" s="165" t="str">
        <f>IF(I16="a",E15,IF(I16="b",E17,""))</f>
        <v/>
      </c>
      <c r="K16" s="172"/>
      <c r="L16" s="161"/>
      <c r="M16" s="172"/>
      <c r="N16" s="161"/>
      <c r="O16" s="162"/>
      <c r="P16" s="161"/>
      <c r="Q16" s="43"/>
      <c r="R16" s="46"/>
      <c r="T16" s="70" t="str">
        <f>'[3]SetUp Officials'!P30</f>
        <v>None</v>
      </c>
    </row>
    <row r="17" spans="1:18" s="47" customFormat="1" ht="9.6" customHeight="1">
      <c r="A17" s="163"/>
      <c r="B17" s="50"/>
      <c r="C17" s="50"/>
      <c r="D17" s="58"/>
      <c r="E17" s="161"/>
      <c r="F17" s="161"/>
      <c r="G17" s="155"/>
      <c r="H17" s="161"/>
      <c r="I17" s="166"/>
      <c r="J17" s="79" t="str">
        <f>UPPER(IF(OR(I18="a",I18="as"),E15,IF(OR(I18="b",I18="bs"),E19,)))</f>
        <v>D'ARCY</v>
      </c>
      <c r="K17" s="180"/>
      <c r="L17" s="161"/>
      <c r="M17" s="172"/>
      <c r="N17" s="161"/>
      <c r="O17" s="162"/>
      <c r="P17" s="161"/>
      <c r="Q17" s="43"/>
      <c r="R17" s="46"/>
    </row>
    <row r="18" spans="1:18" s="47" customFormat="1" ht="9.6" customHeight="1">
      <c r="A18" s="163"/>
      <c r="B18" s="50"/>
      <c r="C18" s="50"/>
      <c r="D18" s="58"/>
      <c r="E18" s="161"/>
      <c r="F18" s="161"/>
      <c r="G18" s="155"/>
      <c r="H18" s="52" t="s">
        <v>13</v>
      </c>
      <c r="I18" s="60" t="s">
        <v>17</v>
      </c>
      <c r="J18" s="168" t="str">
        <f>UPPER(IF(OR(I18="a",I18="as"),E16,IF(OR(I18="b",I18="bs"),E20,)))</f>
        <v>MERRY</v>
      </c>
      <c r="K18" s="164"/>
      <c r="L18" s="161"/>
      <c r="M18" s="172"/>
      <c r="N18" s="161"/>
      <c r="O18" s="162"/>
      <c r="P18" s="161"/>
      <c r="Q18" s="43"/>
      <c r="R18" s="46"/>
    </row>
    <row r="19" spans="1:18" s="47" customFormat="1" ht="9.6" customHeight="1">
      <c r="A19" s="163">
        <v>4</v>
      </c>
      <c r="B19" s="37">
        <f>IF($D19="","",VLOOKUP($D19,'[3]Girls Do Main Draw Prep'!$A$7:$V$23,20))</f>
        <v>0</v>
      </c>
      <c r="C19" s="37">
        <f>IF($D19="","",VLOOKUP($D19,'[3]Girls Do Main Draw Prep'!$A$7:$V$23,21))</f>
        <v>0</v>
      </c>
      <c r="D19" s="38">
        <v>5</v>
      </c>
      <c r="E19" s="37" t="str">
        <f>UPPER(IF($D19="","",VLOOKUP($D19,'[3]Girls Do Main Draw Prep'!$A$7:$V$23,2)))</f>
        <v>AUGUSTINE</v>
      </c>
      <c r="F19" s="37" t="str">
        <f>IF($D19="","",VLOOKUP($D19,'[3]Girls Do Main Draw Prep'!$A$7:$V$23,3))</f>
        <v>Joy</v>
      </c>
      <c r="G19" s="170"/>
      <c r="H19" s="37">
        <f>IF($D19="","",VLOOKUP($D19,'[3]Girls Do Main Draw Prep'!$A$7:$V$23,4))</f>
        <v>0</v>
      </c>
      <c r="I19" s="171"/>
      <c r="J19" s="161" t="s">
        <v>186</v>
      </c>
      <c r="K19" s="162"/>
      <c r="L19" s="173"/>
      <c r="M19" s="180"/>
      <c r="N19" s="161"/>
      <c r="O19" s="162"/>
      <c r="P19" s="161"/>
      <c r="Q19" s="43"/>
      <c r="R19" s="46"/>
    </row>
    <row r="20" spans="1:18" s="47" customFormat="1" ht="9.6" customHeight="1">
      <c r="A20" s="163"/>
      <c r="B20" s="50"/>
      <c r="C20" s="50"/>
      <c r="D20" s="50"/>
      <c r="E20" s="37" t="str">
        <f>UPPER(IF($D19="","",VLOOKUP($D19,'[3]Girls Do Main Draw Prep'!$A$7:$V$23,7)))</f>
        <v>DOYLE</v>
      </c>
      <c r="F20" s="37" t="str">
        <f>IF($D19="","",VLOOKUP($D19,'[3]Girls Do Main Draw Prep'!$A$7:$V$23,8))</f>
        <v>Sydney</v>
      </c>
      <c r="G20" s="170"/>
      <c r="H20" s="37">
        <f>IF($D19="","",VLOOKUP($D19,'[3]Girls Do Main Draw Prep'!$A$7:$V$23,9))</f>
        <v>0</v>
      </c>
      <c r="I20" s="164"/>
      <c r="J20" s="161"/>
      <c r="K20" s="162"/>
      <c r="L20" s="174"/>
      <c r="M20" s="208"/>
      <c r="N20" s="161"/>
      <c r="O20" s="162"/>
      <c r="P20" s="161"/>
      <c r="Q20" s="43"/>
      <c r="R20" s="46"/>
    </row>
    <row r="21" spans="1:18" s="47" customFormat="1" ht="9.6" customHeight="1">
      <c r="A21" s="163"/>
      <c r="B21" s="50"/>
      <c r="C21" s="50"/>
      <c r="D21" s="50"/>
      <c r="E21" s="161"/>
      <c r="F21" s="161"/>
      <c r="G21" s="155"/>
      <c r="H21" s="161"/>
      <c r="I21" s="176"/>
      <c r="J21" s="161"/>
      <c r="K21" s="162"/>
      <c r="L21" s="161"/>
      <c r="M21" s="166"/>
      <c r="N21" s="79" t="str">
        <f>UPPER(IF(OR(M22="a",M22="as"),L13,IF(OR(M22="b",M22="bs"),L29,)))</f>
        <v>VALENTINE</v>
      </c>
      <c r="O21" s="162"/>
      <c r="P21" s="161"/>
      <c r="Q21" s="43"/>
      <c r="R21" s="46"/>
    </row>
    <row r="22" spans="1:18" s="47" customFormat="1" ht="9.6" customHeight="1">
      <c r="A22" s="163"/>
      <c r="B22" s="50"/>
      <c r="C22" s="50"/>
      <c r="D22" s="50"/>
      <c r="E22" s="161"/>
      <c r="F22" s="161"/>
      <c r="G22" s="155"/>
      <c r="H22" s="161"/>
      <c r="I22" s="176"/>
      <c r="J22" s="161"/>
      <c r="K22" s="162"/>
      <c r="L22" s="52" t="s">
        <v>13</v>
      </c>
      <c r="M22" s="60" t="s">
        <v>17</v>
      </c>
      <c r="N22" s="168" t="str">
        <f>UPPER(IF(OR(M22="a",M22="as"),L14,IF(OR(M22="b",M22="bs"),L30,)))</f>
        <v>WONG</v>
      </c>
      <c r="O22" s="169"/>
      <c r="P22" s="161"/>
      <c r="Q22" s="43"/>
      <c r="R22" s="46"/>
    </row>
    <row r="23" spans="1:18" s="47" customFormat="1" ht="9.6" customHeight="1">
      <c r="A23" s="158">
        <v>5</v>
      </c>
      <c r="B23" s="37">
        <f>IF($D23="","",VLOOKUP($D23,'[3]Girls Do Main Draw Prep'!$A$7:$V$23,20))</f>
        <v>0</v>
      </c>
      <c r="C23" s="37">
        <f>IF($D23="","",VLOOKUP($D23,'[3]Girls Do Main Draw Prep'!$A$7:$V$23,21))</f>
        <v>0</v>
      </c>
      <c r="D23" s="38">
        <v>3</v>
      </c>
      <c r="E23" s="39" t="str">
        <f>UPPER(IF($D23="","",VLOOKUP($D23,'[3]Girls Do Main Draw Prep'!$A$7:$V$23,2)))</f>
        <v>FABRES</v>
      </c>
      <c r="F23" s="39" t="str">
        <f>IF($D23="","",VLOOKUP($D23,'[3]Girls Do Main Draw Prep'!$A$7:$V$23,3))</f>
        <v>Haleigh</v>
      </c>
      <c r="G23" s="159"/>
      <c r="H23" s="39">
        <f>IF($D23="","",VLOOKUP($D23,'[3]Girls Do Main Draw Prep'!$A$7:$V$23,4))</f>
        <v>0</v>
      </c>
      <c r="I23" s="160"/>
      <c r="J23" s="161"/>
      <c r="K23" s="162"/>
      <c r="L23" s="161"/>
      <c r="M23" s="172"/>
      <c r="N23" s="161" t="s">
        <v>179</v>
      </c>
      <c r="O23" s="178"/>
      <c r="P23" s="177"/>
      <c r="Q23" s="43"/>
      <c r="R23" s="46"/>
    </row>
    <row r="24" spans="1:18" s="47" customFormat="1" ht="9.6" customHeight="1">
      <c r="A24" s="163"/>
      <c r="B24" s="50"/>
      <c r="C24" s="50"/>
      <c r="D24" s="50"/>
      <c r="E24" s="39" t="str">
        <f>UPPER(IF($D23="","",VLOOKUP($D23,'[3]Girls Do Main Draw Prep'!$A$7:$V$23,7)))</f>
        <v>MACKENZIE</v>
      </c>
      <c r="F24" s="39" t="str">
        <f>IF($D23="","",VLOOKUP($D23,'[3]Girls Do Main Draw Prep'!$A$7:$V$23,8))</f>
        <v>Gabrielle</v>
      </c>
      <c r="G24" s="159"/>
      <c r="H24" s="39">
        <f>IF($D23="","",VLOOKUP($D23,'[3]Girls Do Main Draw Prep'!$A$7:$V$23,9))</f>
        <v>0</v>
      </c>
      <c r="I24" s="164"/>
      <c r="J24" s="165" t="str">
        <f>IF(I24="a",E23,IF(I24="b",E25,""))</f>
        <v/>
      </c>
      <c r="K24" s="162"/>
      <c r="L24" s="161"/>
      <c r="M24" s="172"/>
      <c r="N24" s="161"/>
      <c r="O24" s="178"/>
      <c r="P24" s="177"/>
      <c r="Q24" s="43"/>
      <c r="R24" s="46"/>
    </row>
    <row r="25" spans="1:18" s="47" customFormat="1" ht="9.6" customHeight="1">
      <c r="A25" s="163"/>
      <c r="B25" s="50"/>
      <c r="C25" s="50"/>
      <c r="D25" s="50"/>
      <c r="E25" s="161"/>
      <c r="F25" s="161"/>
      <c r="G25" s="155"/>
      <c r="H25" s="161"/>
      <c r="I25" s="166"/>
      <c r="J25" s="79" t="str">
        <f>UPPER(IF(OR(I26="a",I26="as"),E23,IF(OR(I26="b",I26="bs"),E27,)))</f>
        <v>FABRES</v>
      </c>
      <c r="K25" s="167"/>
      <c r="L25" s="161"/>
      <c r="M25" s="172"/>
      <c r="N25" s="161"/>
      <c r="O25" s="178"/>
      <c r="P25" s="177"/>
      <c r="Q25" s="43"/>
      <c r="R25" s="46"/>
    </row>
    <row r="26" spans="1:18" s="47" customFormat="1" ht="9.6" customHeight="1">
      <c r="A26" s="163"/>
      <c r="B26" s="50"/>
      <c r="C26" s="50"/>
      <c r="D26" s="50"/>
      <c r="E26" s="161"/>
      <c r="F26" s="161"/>
      <c r="G26" s="155"/>
      <c r="H26" s="52" t="s">
        <v>13</v>
      </c>
      <c r="I26" s="60" t="s">
        <v>17</v>
      </c>
      <c r="J26" s="168" t="str">
        <f>UPPER(IF(OR(I26="a",I26="as"),E24,IF(OR(I26="b",I26="bs"),E28,)))</f>
        <v>MACKENZIE</v>
      </c>
      <c r="K26" s="169"/>
      <c r="L26" s="161"/>
      <c r="M26" s="172"/>
      <c r="N26" s="161"/>
      <c r="O26" s="178"/>
      <c r="P26" s="177"/>
      <c r="Q26" s="43"/>
      <c r="R26" s="46"/>
    </row>
    <row r="27" spans="1:18" s="47" customFormat="1" ht="9.6" customHeight="1">
      <c r="A27" s="163">
        <v>6</v>
      </c>
      <c r="B27" s="37">
        <f>IF($D27="","",VLOOKUP($D27,'[3]Girls Do Main Draw Prep'!$A$7:$V$23,20))</f>
        <v>0</v>
      </c>
      <c r="C27" s="37">
        <f>IF($D27="","",VLOOKUP($D27,'[3]Girls Do Main Draw Prep'!$A$7:$V$23,21))</f>
        <v>0</v>
      </c>
      <c r="D27" s="38">
        <v>4</v>
      </c>
      <c r="E27" s="37" t="str">
        <f>UPPER(IF($D27="","",VLOOKUP($D27,'[3]Girls Do Main Draw Prep'!$A$7:$V$23,2)))</f>
        <v>DOOKIE</v>
      </c>
      <c r="F27" s="37" t="str">
        <f>IF($D27="","",VLOOKUP($D27,'[3]Girls Do Main Draw Prep'!$A$7:$V$23,3))</f>
        <v>Jordana</v>
      </c>
      <c r="G27" s="170"/>
      <c r="H27" s="37">
        <f>IF($D27="","",VLOOKUP($D27,'[3]Girls Do Main Draw Prep'!$A$7:$V$23,4))</f>
        <v>0</v>
      </c>
      <c r="I27" s="171"/>
      <c r="J27" s="161" t="s">
        <v>185</v>
      </c>
      <c r="K27" s="172"/>
      <c r="L27" s="173"/>
      <c r="M27" s="180"/>
      <c r="N27" s="161"/>
      <c r="O27" s="178"/>
      <c r="P27" s="177"/>
      <c r="Q27" s="43"/>
      <c r="R27" s="46"/>
    </row>
    <row r="28" spans="1:18" s="47" customFormat="1" ht="9.6" customHeight="1">
      <c r="A28" s="163"/>
      <c r="B28" s="50"/>
      <c r="C28" s="50"/>
      <c r="D28" s="50"/>
      <c r="E28" s="37" t="str">
        <f>UPPER(IF($D27="","",VLOOKUP($D27,'[3]Girls Do Main Draw Prep'!$A$7:$V$23,7)))</f>
        <v>DANIEL-JOSEPH</v>
      </c>
      <c r="F28" s="37" t="str">
        <f>IF($D27="","",VLOOKUP($D27,'[3]Girls Do Main Draw Prep'!$A$7:$V$23,8))</f>
        <v>Jada-Lee</v>
      </c>
      <c r="G28" s="170"/>
      <c r="H28" s="37">
        <f>IF($D27="","",VLOOKUP($D27,'[3]Girls Do Main Draw Prep'!$A$7:$V$23,9))</f>
        <v>0</v>
      </c>
      <c r="I28" s="164"/>
      <c r="J28" s="161"/>
      <c r="K28" s="172"/>
      <c r="L28" s="174"/>
      <c r="M28" s="208"/>
      <c r="N28" s="161"/>
      <c r="O28" s="178"/>
      <c r="P28" s="177"/>
      <c r="Q28" s="43"/>
      <c r="R28" s="46"/>
    </row>
    <row r="29" spans="1:18" s="47" customFormat="1" ht="9.6" customHeight="1">
      <c r="A29" s="163"/>
      <c r="B29" s="50"/>
      <c r="C29" s="50"/>
      <c r="D29" s="58"/>
      <c r="E29" s="161"/>
      <c r="F29" s="161"/>
      <c r="G29" s="155"/>
      <c r="H29" s="161"/>
      <c r="I29" s="176"/>
      <c r="J29" s="161"/>
      <c r="K29" s="166"/>
      <c r="L29" s="79" t="str">
        <f>UPPER(IF(OR(K30="a",K30="as"),J25,IF(OR(K30="b",K30="bs"),J33,)))</f>
        <v>CARRINGTON</v>
      </c>
      <c r="M29" s="172"/>
      <c r="N29" s="161"/>
      <c r="O29" s="178"/>
      <c r="P29" s="177"/>
      <c r="Q29" s="43"/>
      <c r="R29" s="46"/>
    </row>
    <row r="30" spans="1:18" s="47" customFormat="1" ht="9.6" customHeight="1">
      <c r="A30" s="163"/>
      <c r="B30" s="50"/>
      <c r="C30" s="50"/>
      <c r="D30" s="58"/>
      <c r="E30" s="161"/>
      <c r="F30" s="161"/>
      <c r="G30" s="155"/>
      <c r="H30" s="161"/>
      <c r="I30" s="176"/>
      <c r="J30" s="52" t="s">
        <v>13</v>
      </c>
      <c r="K30" s="60" t="s">
        <v>27</v>
      </c>
      <c r="L30" s="168" t="str">
        <f>UPPER(IF(OR(K30="a",K30="as"),J26,IF(OR(K30="b",K30="bs"),J34,)))</f>
        <v>READY</v>
      </c>
      <c r="M30" s="164"/>
      <c r="N30" s="161"/>
      <c r="O30" s="178"/>
      <c r="P30" s="177"/>
      <c r="Q30" s="43"/>
      <c r="R30" s="46"/>
    </row>
    <row r="31" spans="1:18" s="47" customFormat="1" ht="9.6" customHeight="1">
      <c r="A31" s="163">
        <v>7</v>
      </c>
      <c r="B31" s="37">
        <f>IF($D31="","",VLOOKUP($D31,'[3]Girls Do Main Draw Prep'!$A$7:$V$23,20))</f>
        <v>0</v>
      </c>
      <c r="C31" s="37">
        <f>IF($D31="","",VLOOKUP($D31,'[3]Girls Do Main Draw Prep'!$A$7:$V$23,21))</f>
        <v>0</v>
      </c>
      <c r="D31" s="38">
        <v>8</v>
      </c>
      <c r="E31" s="37" t="str">
        <f>UPPER(IF($D31="","",VLOOKUP($D31,'[3]Girls Do Main Draw Prep'!$A$7:$V$23,2)))</f>
        <v>BYE</v>
      </c>
      <c r="F31" s="37">
        <f>IF($D31="","",VLOOKUP($D31,'[3]Girls Do Main Draw Prep'!$A$7:$V$23,3))</f>
        <v>0</v>
      </c>
      <c r="G31" s="170"/>
      <c r="H31" s="37">
        <f>IF($D31="","",VLOOKUP($D31,'[3]Girls Do Main Draw Prep'!$A$7:$V$23,4))</f>
        <v>0</v>
      </c>
      <c r="I31" s="160"/>
      <c r="J31" s="161"/>
      <c r="K31" s="172"/>
      <c r="L31" s="161" t="s">
        <v>172</v>
      </c>
      <c r="M31" s="162"/>
      <c r="N31" s="173"/>
      <c r="O31" s="178"/>
      <c r="P31" s="177"/>
      <c r="Q31" s="43"/>
      <c r="R31" s="46"/>
    </row>
    <row r="32" spans="1:18" s="47" customFormat="1" ht="9.6" customHeight="1">
      <c r="A32" s="163"/>
      <c r="B32" s="50"/>
      <c r="C32" s="50"/>
      <c r="D32" s="50"/>
      <c r="E32" s="37" t="str">
        <f>UPPER(IF($D31="","",VLOOKUP($D31,'[3]Girls Do Main Draw Prep'!$A$7:$V$23,7)))</f>
        <v>BYE</v>
      </c>
      <c r="F32" s="37">
        <f>IF($D31="","",VLOOKUP($D31,'[3]Girls Do Main Draw Prep'!$A$7:$V$23,8))</f>
        <v>0</v>
      </c>
      <c r="G32" s="170"/>
      <c r="H32" s="37">
        <f>IF($D31="","",VLOOKUP($D31,'[3]Girls Do Main Draw Prep'!$A$7:$V$23,9))</f>
        <v>0</v>
      </c>
      <c r="I32" s="164"/>
      <c r="J32" s="165" t="str">
        <f>IF(I32="a",E31,IF(I32="b",E33,""))</f>
        <v/>
      </c>
      <c r="K32" s="172"/>
      <c r="L32" s="161"/>
      <c r="M32" s="162"/>
      <c r="N32" s="161"/>
      <c r="O32" s="178"/>
      <c r="P32" s="177"/>
      <c r="Q32" s="43"/>
      <c r="R32" s="46"/>
    </row>
    <row r="33" spans="1:18" s="47" customFormat="1" ht="9.6" customHeight="1">
      <c r="A33" s="163"/>
      <c r="B33" s="50"/>
      <c r="C33" s="50"/>
      <c r="D33" s="58"/>
      <c r="E33" s="161"/>
      <c r="F33" s="161"/>
      <c r="G33" s="155"/>
      <c r="H33" s="161"/>
      <c r="I33" s="166"/>
      <c r="J33" s="79" t="str">
        <f>UPPER(IF(OR(I34="a",I34="as"),E31,IF(OR(I34="b",I34="bs"),E35,)))</f>
        <v>CARRINGTON</v>
      </c>
      <c r="K33" s="180"/>
      <c r="L33" s="161"/>
      <c r="M33" s="162"/>
      <c r="N33" s="161"/>
      <c r="O33" s="178"/>
      <c r="P33" s="177"/>
      <c r="Q33" s="43"/>
      <c r="R33" s="46"/>
    </row>
    <row r="34" spans="1:18" s="47" customFormat="1" ht="9.6" customHeight="1">
      <c r="A34" s="163"/>
      <c r="B34" s="50"/>
      <c r="C34" s="50"/>
      <c r="D34" s="58"/>
      <c r="E34" s="161"/>
      <c r="F34" s="161"/>
      <c r="G34" s="155"/>
      <c r="H34" s="52" t="s">
        <v>13</v>
      </c>
      <c r="I34" s="60" t="s">
        <v>29</v>
      </c>
      <c r="J34" s="168" t="str">
        <f>UPPER(IF(OR(I34="a",I34="as"),E32,IF(OR(I34="b",I34="bs"),E36,)))</f>
        <v>READY</v>
      </c>
      <c r="K34" s="164"/>
      <c r="L34" s="161"/>
      <c r="M34" s="162"/>
      <c r="N34" s="161"/>
      <c r="O34" s="178"/>
      <c r="P34" s="177"/>
      <c r="Q34" s="43"/>
      <c r="R34" s="46"/>
    </row>
    <row r="35" spans="1:18" s="47" customFormat="1" ht="9.6" customHeight="1">
      <c r="A35" s="163">
        <v>8</v>
      </c>
      <c r="B35" s="37">
        <f>IF($D35="","",VLOOKUP($D35,'[3]Girls Do Main Draw Prep'!$A$7:$V$23,20))</f>
        <v>0</v>
      </c>
      <c r="C35" s="37">
        <f>IF($D35="","",VLOOKUP($D35,'[3]Girls Do Main Draw Prep'!$A$7:$V$23,21))</f>
        <v>0</v>
      </c>
      <c r="D35" s="38">
        <v>2</v>
      </c>
      <c r="E35" s="37" t="str">
        <f>UPPER(IF($D35="","",VLOOKUP($D35,'[3]Girls Do Main Draw Prep'!$A$7:$V$23,2)))</f>
        <v>CARRINGTON</v>
      </c>
      <c r="F35" s="37" t="str">
        <f>IF($D35="","",VLOOKUP($D35,'[3]Girls Do Main Draw Prep'!$A$7:$V$23,3))</f>
        <v>Ella</v>
      </c>
      <c r="G35" s="170"/>
      <c r="H35" s="37">
        <f>IF($D35="","",VLOOKUP($D35,'[3]Girls Do Main Draw Prep'!$A$7:$V$23,4))</f>
        <v>0</v>
      </c>
      <c r="I35" s="171"/>
      <c r="J35" s="161"/>
      <c r="K35" s="162"/>
      <c r="L35" s="173"/>
      <c r="M35" s="167"/>
      <c r="N35" s="161"/>
      <c r="O35" s="178"/>
      <c r="P35" s="177"/>
      <c r="Q35" s="43"/>
      <c r="R35" s="46"/>
    </row>
    <row r="36" spans="1:18" s="47" customFormat="1" ht="9.6" customHeight="1">
      <c r="A36" s="163"/>
      <c r="B36" s="50"/>
      <c r="C36" s="50"/>
      <c r="D36" s="50"/>
      <c r="E36" s="37" t="str">
        <f>UPPER(IF($D35="","",VLOOKUP($D35,'[3]Girls Do Main Draw Prep'!$A$7:$V$23,7)))</f>
        <v>READY</v>
      </c>
      <c r="F36" s="37" t="str">
        <f>IF($D35="","",VLOOKUP($D35,'[3]Girls Do Main Draw Prep'!$A$7:$V$23,8))</f>
        <v>Charlotte</v>
      </c>
      <c r="G36" s="170"/>
      <c r="H36" s="37">
        <f>IF($D35="","",VLOOKUP($D35,'[3]Girls Do Main Draw Prep'!$A$7:$V$23,9))</f>
        <v>0</v>
      </c>
      <c r="I36" s="164"/>
      <c r="J36" s="161"/>
      <c r="K36" s="162"/>
      <c r="L36" s="174"/>
      <c r="M36" s="175"/>
      <c r="N36" s="161"/>
      <c r="O36" s="178"/>
      <c r="P36" s="177"/>
      <c r="Q36" s="43"/>
      <c r="R36" s="46"/>
    </row>
    <row r="37" spans="1:18" s="47" customFormat="1" ht="9.6" customHeight="1">
      <c r="A37" s="163"/>
      <c r="B37" s="50"/>
      <c r="C37" s="50"/>
      <c r="D37" s="58"/>
      <c r="E37" s="161"/>
      <c r="F37" s="161"/>
      <c r="G37" s="155"/>
      <c r="H37" s="161"/>
      <c r="I37" s="176"/>
      <c r="J37" s="161"/>
      <c r="K37" s="162"/>
      <c r="L37" s="161"/>
      <c r="M37" s="162"/>
      <c r="N37" s="162"/>
      <c r="O37" s="183"/>
      <c r="P37" s="184"/>
      <c r="Q37" s="209"/>
      <c r="R37" s="46"/>
    </row>
    <row r="38" spans="1:18" s="47" customFormat="1" ht="47.1" customHeight="1">
      <c r="A38" s="185"/>
      <c r="B38" s="186"/>
      <c r="C38" s="186"/>
      <c r="D38" s="187"/>
      <c r="E38" s="188"/>
      <c r="F38" s="188"/>
      <c r="G38" s="33"/>
      <c r="H38" s="188"/>
      <c r="I38" s="189"/>
      <c r="J38" s="44"/>
      <c r="K38" s="45"/>
      <c r="L38" s="44"/>
      <c r="M38" s="45"/>
      <c r="N38" s="44"/>
      <c r="O38" s="45"/>
      <c r="P38" s="44"/>
      <c r="Q38" s="45"/>
      <c r="R38" s="46"/>
    </row>
    <row r="39" spans="1:18" s="87" customFormat="1" ht="6" customHeight="1">
      <c r="A39" s="185"/>
      <c r="B39" s="186"/>
      <c r="C39" s="186"/>
      <c r="D39" s="187"/>
      <c r="E39" s="188"/>
      <c r="F39" s="188"/>
      <c r="G39" s="190"/>
      <c r="H39" s="188"/>
      <c r="I39" s="189"/>
      <c r="J39" s="44"/>
      <c r="K39" s="45"/>
      <c r="L39" s="84"/>
      <c r="M39" s="85"/>
      <c r="N39" s="84"/>
      <c r="O39" s="85"/>
      <c r="P39" s="84"/>
      <c r="Q39" s="85"/>
      <c r="R39" s="86"/>
    </row>
    <row r="40" spans="1:18" s="100" customFormat="1" ht="10.5" customHeight="1">
      <c r="A40" s="88" t="s">
        <v>34</v>
      </c>
      <c r="B40" s="89"/>
      <c r="C40" s="90"/>
      <c r="D40" s="91" t="s">
        <v>35</v>
      </c>
      <c r="E40" s="92" t="s">
        <v>66</v>
      </c>
      <c r="F40" s="92"/>
      <c r="G40" s="92"/>
      <c r="H40" s="191"/>
      <c r="I40" s="92" t="s">
        <v>35</v>
      </c>
      <c r="J40" s="92" t="s">
        <v>67</v>
      </c>
      <c r="K40" s="95"/>
      <c r="L40" s="92" t="s">
        <v>38</v>
      </c>
      <c r="M40" s="96"/>
      <c r="N40" s="97" t="s">
        <v>39</v>
      </c>
      <c r="O40" s="97"/>
      <c r="P40" s="98"/>
      <c r="Q40" s="99"/>
    </row>
    <row r="41" spans="1:18" s="100" customFormat="1" ht="9" customHeight="1">
      <c r="A41" s="101" t="s">
        <v>40</v>
      </c>
      <c r="B41" s="102"/>
      <c r="C41" s="103"/>
      <c r="D41" s="104">
        <v>1</v>
      </c>
      <c r="E41" s="105" t="str">
        <f>IF(D41&gt;$Q$48,,UPPER(VLOOKUP(D41,'[3]Girls Do Main Draw Prep'!$A$7:$R$23,2)))</f>
        <v>VALENTINE</v>
      </c>
      <c r="F41" s="192"/>
      <c r="G41" s="192"/>
      <c r="H41" s="193"/>
      <c r="I41" s="194" t="s">
        <v>41</v>
      </c>
      <c r="J41" s="102"/>
      <c r="K41" s="109"/>
      <c r="L41" s="102"/>
      <c r="M41" s="110"/>
      <c r="N41" s="111" t="s">
        <v>68</v>
      </c>
      <c r="O41" s="112"/>
      <c r="P41" s="112"/>
      <c r="Q41" s="113"/>
    </row>
    <row r="42" spans="1:18" s="100" customFormat="1" ht="9" customHeight="1">
      <c r="A42" s="101" t="s">
        <v>43</v>
      </c>
      <c r="B42" s="102"/>
      <c r="C42" s="103"/>
      <c r="D42" s="104"/>
      <c r="E42" s="105" t="str">
        <f>IF(D41&gt;$Q$48,,UPPER(VLOOKUP(D41,'[3]Girls Do Main Draw Prep'!$A$7:$R$23,7)))</f>
        <v>WONG</v>
      </c>
      <c r="F42" s="192"/>
      <c r="G42" s="192"/>
      <c r="H42" s="193"/>
      <c r="I42" s="194"/>
      <c r="J42" s="102"/>
      <c r="K42" s="109"/>
      <c r="L42" s="102"/>
      <c r="M42" s="110"/>
      <c r="N42" s="116"/>
      <c r="O42" s="115"/>
      <c r="P42" s="116"/>
      <c r="Q42" s="117"/>
    </row>
    <row r="43" spans="1:18" s="100" customFormat="1" ht="9" customHeight="1">
      <c r="A43" s="118" t="s">
        <v>45</v>
      </c>
      <c r="B43" s="116"/>
      <c r="C43" s="119"/>
      <c r="D43" s="104">
        <v>2</v>
      </c>
      <c r="E43" s="105" t="str">
        <f>IF(D43&gt;$Q$48,,UPPER(VLOOKUP(D43,'[3]Girls Do Main Draw Prep'!$A$7:$R$23,2)))</f>
        <v>CARRINGTON</v>
      </c>
      <c r="F43" s="192"/>
      <c r="G43" s="192"/>
      <c r="H43" s="193"/>
      <c r="I43" s="194" t="s">
        <v>44</v>
      </c>
      <c r="J43" s="102"/>
      <c r="K43" s="109"/>
      <c r="L43" s="102"/>
      <c r="M43" s="110"/>
      <c r="N43" s="111" t="s">
        <v>47</v>
      </c>
      <c r="O43" s="112"/>
      <c r="P43" s="112"/>
      <c r="Q43" s="113"/>
    </row>
    <row r="44" spans="1:18" s="100" customFormat="1" ht="9" customHeight="1">
      <c r="A44" s="120"/>
      <c r="B44" s="24"/>
      <c r="C44" s="121"/>
      <c r="D44" s="104"/>
      <c r="E44" s="105" t="str">
        <f>IF(D43&gt;$Q$48,,UPPER(VLOOKUP(D43,'[3]Girls Do Main Draw Prep'!$A$7:$R$23,7)))</f>
        <v>READY</v>
      </c>
      <c r="F44" s="192"/>
      <c r="G44" s="192"/>
      <c r="H44" s="193"/>
      <c r="I44" s="194"/>
      <c r="J44" s="102"/>
      <c r="K44" s="109"/>
      <c r="L44" s="102"/>
      <c r="M44" s="110"/>
      <c r="N44" s="102"/>
      <c r="O44" s="109"/>
      <c r="P44" s="102"/>
      <c r="Q44" s="110"/>
    </row>
    <row r="45" spans="1:18" s="100" customFormat="1" ht="9" customHeight="1">
      <c r="A45" s="122" t="s">
        <v>49</v>
      </c>
      <c r="B45" s="123"/>
      <c r="C45" s="124"/>
      <c r="D45" s="104">
        <v>3</v>
      </c>
      <c r="E45" s="105">
        <f>IF(D45&gt;$Q$48,,UPPER(VLOOKUP(D45,'[3]Girls Do Main Draw Prep'!$A$7:$R$23,2)))</f>
        <v>0</v>
      </c>
      <c r="F45" s="192"/>
      <c r="G45" s="192"/>
      <c r="H45" s="193"/>
      <c r="I45" s="194" t="s">
        <v>46</v>
      </c>
      <c r="J45" s="102"/>
      <c r="K45" s="109"/>
      <c r="L45" s="102"/>
      <c r="M45" s="110"/>
      <c r="N45" s="116"/>
      <c r="O45" s="115"/>
      <c r="P45" s="116"/>
      <c r="Q45" s="117"/>
    </row>
    <row r="46" spans="1:18" s="100" customFormat="1" ht="9" customHeight="1">
      <c r="A46" s="101" t="s">
        <v>40</v>
      </c>
      <c r="B46" s="102"/>
      <c r="C46" s="103"/>
      <c r="D46" s="104"/>
      <c r="E46" s="105">
        <f>IF(D45&gt;$Q$48,,UPPER(VLOOKUP(D45,'[3]Girls Do Main Draw Prep'!$A$7:$R$23,7)))</f>
        <v>0</v>
      </c>
      <c r="F46" s="192"/>
      <c r="G46" s="192"/>
      <c r="H46" s="193"/>
      <c r="I46" s="194"/>
      <c r="J46" s="102"/>
      <c r="K46" s="109"/>
      <c r="L46" s="102"/>
      <c r="M46" s="110"/>
      <c r="N46" s="111" t="s">
        <v>52</v>
      </c>
      <c r="O46" s="112"/>
      <c r="P46" s="112"/>
      <c r="Q46" s="113"/>
    </row>
    <row r="47" spans="1:18" s="100" customFormat="1" ht="9" customHeight="1">
      <c r="A47" s="101" t="s">
        <v>53</v>
      </c>
      <c r="B47" s="102"/>
      <c r="C47" s="125"/>
      <c r="D47" s="104">
        <v>4</v>
      </c>
      <c r="E47" s="105">
        <f>IF(D47&gt;$Q$48,,UPPER(VLOOKUP(D47,'[3]Girls Do Main Draw Prep'!$A$7:$R$23,2)))</f>
        <v>0</v>
      </c>
      <c r="F47" s="192"/>
      <c r="G47" s="192"/>
      <c r="H47" s="193"/>
      <c r="I47" s="194" t="s">
        <v>48</v>
      </c>
      <c r="J47" s="102"/>
      <c r="K47" s="109"/>
      <c r="L47" s="102"/>
      <c r="M47" s="110"/>
      <c r="N47" s="102"/>
      <c r="O47" s="109"/>
      <c r="P47" s="102"/>
      <c r="Q47" s="110"/>
    </row>
    <row r="48" spans="1:18" s="100" customFormat="1" ht="9" customHeight="1">
      <c r="A48" s="118" t="s">
        <v>55</v>
      </c>
      <c r="B48" s="116"/>
      <c r="C48" s="126"/>
      <c r="D48" s="127"/>
      <c r="E48" s="128">
        <f>IF(D47&gt;$Q$48,,UPPER(VLOOKUP(D47,'[3]Girls Do Main Draw Prep'!$A$7:$R$23,7)))</f>
        <v>0</v>
      </c>
      <c r="F48" s="195"/>
      <c r="G48" s="195"/>
      <c r="H48" s="196"/>
      <c r="I48" s="197"/>
      <c r="J48" s="116"/>
      <c r="K48" s="115"/>
      <c r="L48" s="116"/>
      <c r="M48" s="117"/>
      <c r="N48" s="116" t="str">
        <f>Q4</f>
        <v>Lamech Kevin Clarke</v>
      </c>
      <c r="O48" s="115"/>
      <c r="P48" s="116"/>
      <c r="Q48" s="198">
        <f>MIN(4,'[3]Girls Do Main Draw Prep'!$V$5)</f>
        <v>2</v>
      </c>
    </row>
    <row r="49" ht="15.75" customHeight="1"/>
    <row r="50" ht="9" customHeight="1"/>
  </sheetData>
  <conditionalFormatting sqref="B7 B11 B15 B19 B23 B27 B31 B35">
    <cfRule type="cellIs" dxfId="21" priority="1" stopIfTrue="1" operator="equal">
      <formula>"DA"</formula>
    </cfRule>
  </conditionalFormatting>
  <conditionalFormatting sqref="H10 H34 H26 H18 J30 L22 J14">
    <cfRule type="expression" dxfId="20" priority="2" stopIfTrue="1">
      <formula>AND($N$1="CU",H10="Umpire")</formula>
    </cfRule>
    <cfRule type="expression" dxfId="19" priority="3" stopIfTrue="1">
      <formula>AND($N$1="CU",H10&lt;&gt;"Umpire",I10&lt;&gt;"")</formula>
    </cfRule>
    <cfRule type="expression" dxfId="18" priority="4" stopIfTrue="1">
      <formula>AND($N$1="CU",H10&lt;&gt;"Umpire")</formula>
    </cfRule>
  </conditionalFormatting>
  <conditionalFormatting sqref="L13 L29 N21 P37 J9 J17 J25 J33">
    <cfRule type="expression" dxfId="17" priority="5" stopIfTrue="1">
      <formula>#REF!="as"</formula>
    </cfRule>
    <cfRule type="expression" dxfId="16" priority="6" stopIfTrue="1">
      <formula>#REF!="bs"</formula>
    </cfRule>
  </conditionalFormatting>
  <conditionalFormatting sqref="L14 L30 N22 J10 J18 J26 J34">
    <cfRule type="expression" dxfId="15" priority="7" stopIfTrue="1">
      <formula>#REF!="as"</formula>
    </cfRule>
    <cfRule type="expression" dxfId="14" priority="8" stopIfTrue="1">
      <formula>#REF!="bs"</formula>
    </cfRule>
  </conditionalFormatting>
  <conditionalFormatting sqref="I10 I18 I26 I34 K30 K14 M22">
    <cfRule type="expression" dxfId="13" priority="9" stopIfTrue="1">
      <formula>$N$1="CU"</formula>
    </cfRule>
  </conditionalFormatting>
  <conditionalFormatting sqref="E7 E11 E15 E19 E23 E27 E31 E35">
    <cfRule type="cellIs" dxfId="12" priority="10" stopIfTrue="1" operator="equal">
      <formula>"Bye"</formula>
    </cfRule>
  </conditionalFormatting>
  <conditionalFormatting sqref="D7 D11 D15 D19 D31 D35">
    <cfRule type="cellIs" dxfId="11" priority="11" stopIfTrue="1" operator="lessThan">
      <formula>5</formula>
    </cfRule>
  </conditionalFormatting>
  <dataValidations count="1">
    <dataValidation type="list" allowBlank="1" showInputMessage="1" sqref="H10 H18 H26 H34 J30 L22 J14">
      <formula1>$T$7:$T$16</formula1>
    </dataValidation>
  </dataValidations>
  <printOptions horizontalCentered="1"/>
  <pageMargins left="0.35" right="0.35" top="0.39" bottom="0.39" header="0" footer="0"/>
  <pageSetup orientation="landscape" horizontalDpi="300" verticalDpi="300" copies="3"/>
  <drawing r:id="rId1"/>
  <legacyDrawing r:id="rId2"/>
</worksheet>
</file>

<file path=xl/worksheets/sheet21.xml><?xml version="1.0" encoding="utf-8"?>
<worksheet xmlns="http://schemas.openxmlformats.org/spreadsheetml/2006/main" xmlns:r="http://schemas.openxmlformats.org/officeDocument/2006/relationships">
  <sheetPr codeName="Sheet39" enableFormatConditionsCalculation="0">
    <tabColor rgb="FFFFC000"/>
    <pageSetUpPr fitToPage="1"/>
  </sheetPr>
  <dimension ref="A1:T81"/>
  <sheetViews>
    <sheetView showGridLines="0" showZeros="0" topLeftCell="A19" workbookViewId="0">
      <selection activeCell="X52" sqref="X52"/>
    </sheetView>
  </sheetViews>
  <sheetFormatPr defaultColWidth="8.85546875"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3" customWidth="1"/>
    <col min="10" max="10" width="10.7109375" customWidth="1"/>
    <col min="11" max="11" width="1.7109375" style="133" customWidth="1"/>
    <col min="12" max="12" width="10.7109375" customWidth="1"/>
    <col min="13" max="13" width="1.7109375" style="134" customWidth="1"/>
    <col min="14" max="14" width="10.7109375" customWidth="1"/>
    <col min="15" max="15" width="1.7109375" style="133" customWidth="1"/>
    <col min="16" max="16" width="10.7109375" customWidth="1"/>
    <col min="17" max="17" width="1.7109375" style="134" customWidth="1"/>
    <col min="19" max="19" width="8.7109375" customWidth="1"/>
    <col min="20" max="20" width="8.85546875" hidden="1" customWidth="1"/>
    <col min="21" max="21" width="5.7109375" customWidth="1"/>
  </cols>
  <sheetData>
    <row r="1" spans="1:20" s="6" customFormat="1" ht="78.75" customHeight="1">
      <c r="A1" s="1">
        <f>'[9]Week SetUp'!$A$6</f>
        <v>0</v>
      </c>
      <c r="B1" s="136"/>
      <c r="I1" s="137"/>
      <c r="J1" s="138"/>
      <c r="K1" s="138"/>
      <c r="L1" s="139"/>
      <c r="M1" s="137"/>
      <c r="N1" s="137"/>
      <c r="O1" s="137"/>
      <c r="Q1" s="137"/>
    </row>
    <row r="2" spans="1:20" s="10" customFormat="1" ht="15">
      <c r="A2" s="7"/>
      <c r="B2" s="7"/>
      <c r="C2" s="7"/>
      <c r="D2" s="7"/>
      <c r="E2" s="7"/>
      <c r="F2" s="332" t="s">
        <v>148</v>
      </c>
      <c r="G2" s="332"/>
      <c r="H2" s="332"/>
      <c r="I2" s="332"/>
      <c r="J2" s="332"/>
      <c r="K2" s="332"/>
      <c r="L2" s="332"/>
      <c r="M2" s="134"/>
      <c r="O2" s="134"/>
      <c r="Q2" s="134"/>
    </row>
    <row r="3" spans="1:20" s="15" customFormat="1" ht="10.5" customHeight="1">
      <c r="A3" s="142" t="s">
        <v>2</v>
      </c>
      <c r="B3" s="142"/>
      <c r="C3" s="142"/>
      <c r="D3" s="142"/>
      <c r="E3" s="142"/>
      <c r="F3" s="142"/>
      <c r="G3" s="142"/>
      <c r="H3" s="142"/>
      <c r="I3" s="143"/>
      <c r="J3" s="13" t="s">
        <v>58</v>
      </c>
      <c r="K3" s="12"/>
      <c r="L3" s="11"/>
      <c r="M3" s="143"/>
      <c r="N3" s="142"/>
      <c r="O3" s="143"/>
      <c r="P3" s="142"/>
      <c r="Q3" s="144" t="s">
        <v>3</v>
      </c>
    </row>
    <row r="4" spans="1:20" s="23" customFormat="1" ht="11.25" customHeight="1" thickBot="1">
      <c r="A4" s="16" t="str">
        <f>'[9]Week SetUp'!$A$10</f>
        <v>16th - 21st December 2017</v>
      </c>
      <c r="B4" s="16"/>
      <c r="C4" s="16"/>
      <c r="D4" s="145"/>
      <c r="E4" s="145"/>
      <c r="F4" s="17">
        <f>'[9]Week SetUp'!$C$10</f>
        <v>0</v>
      </c>
      <c r="G4" s="146"/>
      <c r="H4" s="145"/>
      <c r="I4" s="147"/>
      <c r="J4" s="20" t="s">
        <v>59</v>
      </c>
      <c r="K4" s="19"/>
      <c r="L4" s="21">
        <f>'[9]Week SetUp'!$A$12</f>
        <v>0</v>
      </c>
      <c r="M4" s="147"/>
      <c r="N4" s="145"/>
      <c r="O4" s="147"/>
      <c r="P4" s="145"/>
      <c r="Q4" s="22" t="str">
        <f>'[9]Week SetUp'!$E$10</f>
        <v>Lamech Kevin Clarke</v>
      </c>
    </row>
    <row r="5" spans="1:20" s="15" customFormat="1" ht="9">
      <c r="A5" s="148"/>
      <c r="B5" s="149" t="s">
        <v>4</v>
      </c>
      <c r="C5" s="149" t="e">
        <f>IF(OR(#REF!="Week 3",#REF!="Masters"),"CP","Rank")</f>
        <v>#REF!</v>
      </c>
      <c r="D5" s="149" t="s">
        <v>6</v>
      </c>
      <c r="E5" s="150" t="s">
        <v>7</v>
      </c>
      <c r="F5" s="150" t="s">
        <v>8</v>
      </c>
      <c r="G5" s="150"/>
      <c r="H5" s="150"/>
      <c r="I5" s="150"/>
      <c r="J5" s="149" t="s">
        <v>9</v>
      </c>
      <c r="K5" s="151"/>
      <c r="L5" s="149" t="s">
        <v>11</v>
      </c>
      <c r="M5" s="151"/>
      <c r="N5" s="149" t="s">
        <v>12</v>
      </c>
      <c r="O5" s="151"/>
      <c r="P5" s="149" t="s">
        <v>65</v>
      </c>
      <c r="Q5" s="152"/>
    </row>
    <row r="6" spans="1:20" s="15" customFormat="1" ht="3.75" customHeight="1" thickBot="1">
      <c r="A6" s="153"/>
      <c r="B6" s="31"/>
      <c r="C6" s="31"/>
      <c r="D6" s="31"/>
      <c r="E6" s="154"/>
      <c r="F6" s="154"/>
      <c r="G6" s="155"/>
      <c r="H6" s="154"/>
      <c r="I6" s="156"/>
      <c r="J6" s="31"/>
      <c r="K6" s="156"/>
      <c r="L6" s="31"/>
      <c r="M6" s="156"/>
      <c r="N6" s="31"/>
      <c r="O6" s="156"/>
      <c r="P6" s="31"/>
      <c r="Q6" s="157"/>
    </row>
    <row r="7" spans="1:20" s="47" customFormat="1" ht="10.5" customHeight="1">
      <c r="A7" s="158">
        <v>1</v>
      </c>
      <c r="B7" s="37">
        <f>IF($D7="","",VLOOKUP($D7,'[9]Girls Do Main Draw Prep'!$A$7:$V$23,20))</f>
        <v>0</v>
      </c>
      <c r="C7" s="37">
        <f>IF($D7="","",VLOOKUP($D7,'[9]Girls Do Main Draw Prep'!$A$7:$V$23,21))</f>
        <v>0</v>
      </c>
      <c r="D7" s="38">
        <v>1</v>
      </c>
      <c r="E7" s="39" t="str">
        <f>UPPER(IF($D7="","",VLOOKUP($D7,'[9]Girls Do Main Draw Prep'!$A$7:$V$23,2)))</f>
        <v>KING</v>
      </c>
      <c r="F7" s="39" t="str">
        <f>IF($D7="","",VLOOKUP($D7,'[9]Girls Do Main Draw Prep'!$A$7:$V$23,3))</f>
        <v>Anya</v>
      </c>
      <c r="G7" s="159"/>
      <c r="H7" s="39">
        <f>IF($D7="","",VLOOKUP($D7,'[9]Girls Do Main Draw Prep'!$A$7:$V$23,4))</f>
        <v>0</v>
      </c>
      <c r="I7" s="160"/>
      <c r="J7" s="161"/>
      <c r="K7" s="162"/>
      <c r="L7" s="161"/>
      <c r="M7" s="162"/>
      <c r="N7" s="161"/>
      <c r="O7" s="162"/>
      <c r="P7" s="161"/>
      <c r="Q7" s="43"/>
      <c r="R7" s="46"/>
      <c r="T7" s="48" t="str">
        <f>'[9]SetUp Officials'!P21</f>
        <v>Umpire</v>
      </c>
    </row>
    <row r="8" spans="1:20" s="47" customFormat="1" ht="9.6" customHeight="1">
      <c r="A8" s="163"/>
      <c r="B8" s="50"/>
      <c r="C8" s="50"/>
      <c r="D8" s="50"/>
      <c r="E8" s="39" t="str">
        <f>UPPER(IF($D7="","",VLOOKUP($D7,'[9]Girls Do Main Draw Prep'!$A$7:$V$23,7)))</f>
        <v>NWOKOLO</v>
      </c>
      <c r="F8" s="39" t="str">
        <f>IF($D7="","",VLOOKUP($D7,'[9]Girls Do Main Draw Prep'!$A$7:$V$23,8))</f>
        <v>Osenyonye</v>
      </c>
      <c r="G8" s="159"/>
      <c r="H8" s="39">
        <f>IF($D7="","",VLOOKUP($D7,'[9]Girls Do Main Draw Prep'!$A$7:$V$23,9))</f>
        <v>0</v>
      </c>
      <c r="I8" s="164"/>
      <c r="J8" s="165" t="str">
        <f>IF(I8="a",E7,IF(I8="b",E9,""))</f>
        <v/>
      </c>
      <c r="K8" s="162"/>
      <c r="L8" s="161"/>
      <c r="M8" s="162"/>
      <c r="N8" s="161"/>
      <c r="O8" s="162"/>
      <c r="P8" s="161"/>
      <c r="Q8" s="43"/>
      <c r="R8" s="46"/>
      <c r="T8" s="55" t="str">
        <f>'[9]SetUp Officials'!P22</f>
        <v/>
      </c>
    </row>
    <row r="9" spans="1:20" s="47" customFormat="1" ht="9.6" customHeight="1">
      <c r="A9" s="163"/>
      <c r="B9" s="50"/>
      <c r="C9" s="50"/>
      <c r="D9" s="50"/>
      <c r="E9" s="161"/>
      <c r="F9" s="161"/>
      <c r="G9" s="155"/>
      <c r="H9" s="161"/>
      <c r="I9" s="166"/>
      <c r="J9" s="79" t="str">
        <f>UPPER(IF(OR(I10="a",I10="as"),E7,IF(OR(I10="b",I10="bs"),E11,)))</f>
        <v>KING</v>
      </c>
      <c r="K9" s="167"/>
      <c r="L9" s="161"/>
      <c r="M9" s="162"/>
      <c r="N9" s="161"/>
      <c r="O9" s="162"/>
      <c r="P9" s="161"/>
      <c r="Q9" s="43"/>
      <c r="R9" s="46"/>
      <c r="T9" s="55" t="str">
        <f>'[9]SetUp Officials'!P23</f>
        <v/>
      </c>
    </row>
    <row r="10" spans="1:20" s="47" customFormat="1" ht="9.6" customHeight="1">
      <c r="A10" s="163"/>
      <c r="B10" s="50"/>
      <c r="C10" s="50"/>
      <c r="D10" s="50"/>
      <c r="E10" s="161"/>
      <c r="F10" s="161"/>
      <c r="G10" s="155"/>
      <c r="H10" s="52" t="s">
        <v>13</v>
      </c>
      <c r="I10" s="60" t="s">
        <v>14</v>
      </c>
      <c r="J10" s="168" t="str">
        <f>UPPER(IF(OR(I10="a",I10="as"),E8,IF(OR(I10="b",I10="bs"),E12,)))</f>
        <v>NWOKOLO</v>
      </c>
      <c r="K10" s="169"/>
      <c r="L10" s="161"/>
      <c r="M10" s="162"/>
      <c r="N10" s="161"/>
      <c r="O10" s="162"/>
      <c r="P10" s="161"/>
      <c r="Q10" s="43"/>
      <c r="R10" s="46"/>
      <c r="T10" s="55" t="str">
        <f>'[9]SetUp Officials'!P24</f>
        <v/>
      </c>
    </row>
    <row r="11" spans="1:20" s="47" customFormat="1" ht="9.6" customHeight="1">
      <c r="A11" s="163">
        <v>2</v>
      </c>
      <c r="B11" s="37">
        <f>IF($D11="","",VLOOKUP($D11,'[9]Girls Do Main Draw Prep'!$A$7:$V$23,20))</f>
        <v>0</v>
      </c>
      <c r="C11" s="37">
        <f>IF($D11="","",VLOOKUP($D11,'[9]Girls Do Main Draw Prep'!$A$7:$V$23,21))</f>
        <v>0</v>
      </c>
      <c r="D11" s="38">
        <v>16</v>
      </c>
      <c r="E11" s="37" t="str">
        <f>UPPER(IF($D11="","",VLOOKUP($D11,'[9]Girls Do Main Draw Prep'!$A$7:$V$23,2)))</f>
        <v>BYE</v>
      </c>
      <c r="F11" s="37">
        <f>IF($D11="","",VLOOKUP($D11,'[9]Girls Do Main Draw Prep'!$A$7:$V$23,3))</f>
        <v>0</v>
      </c>
      <c r="G11" s="170"/>
      <c r="H11" s="37">
        <f>IF($D11="","",VLOOKUP($D11,'[9]Girls Do Main Draw Prep'!$A$7:$V$23,4))</f>
        <v>0</v>
      </c>
      <c r="I11" s="171"/>
      <c r="J11" s="161"/>
      <c r="K11" s="172"/>
      <c r="L11" s="173"/>
      <c r="M11" s="167"/>
      <c r="N11" s="161"/>
      <c r="O11" s="162"/>
      <c r="P11" s="161"/>
      <c r="Q11" s="43"/>
      <c r="R11" s="46"/>
      <c r="T11" s="55" t="str">
        <f>'[9]SetUp Officials'!P25</f>
        <v/>
      </c>
    </row>
    <row r="12" spans="1:20" s="47" customFormat="1" ht="9.6" customHeight="1">
      <c r="A12" s="163"/>
      <c r="B12" s="50"/>
      <c r="C12" s="50"/>
      <c r="D12" s="50"/>
      <c r="E12" s="37" t="str">
        <f>UPPER(IF($D11="","",VLOOKUP($D11,'[9]Girls Do Main Draw Prep'!$A$7:$V$23,7)))</f>
        <v>BYE</v>
      </c>
      <c r="F12" s="37">
        <f>IF($D11="","",VLOOKUP($D11,'[9]Girls Do Main Draw Prep'!$A$7:$V$23,8))</f>
        <v>0</v>
      </c>
      <c r="G12" s="170"/>
      <c r="H12" s="37">
        <f>IF($D11="","",VLOOKUP($D11,'[9]Girls Do Main Draw Prep'!$A$7:$V$23,9))</f>
        <v>0</v>
      </c>
      <c r="I12" s="164"/>
      <c r="J12" s="161"/>
      <c r="K12" s="172"/>
      <c r="L12" s="174"/>
      <c r="M12" s="175"/>
      <c r="N12" s="161"/>
      <c r="O12" s="162"/>
      <c r="P12" s="161"/>
      <c r="Q12" s="43"/>
      <c r="R12" s="46"/>
      <c r="T12" s="55" t="str">
        <f>'[9]SetUp Officials'!P26</f>
        <v/>
      </c>
    </row>
    <row r="13" spans="1:20" s="47" customFormat="1" ht="9.6" customHeight="1">
      <c r="A13" s="163"/>
      <c r="B13" s="50"/>
      <c r="C13" s="50"/>
      <c r="D13" s="58"/>
      <c r="E13" s="161"/>
      <c r="F13" s="161"/>
      <c r="G13" s="155"/>
      <c r="H13" s="161"/>
      <c r="I13" s="176"/>
      <c r="J13" s="161"/>
      <c r="K13" s="166"/>
      <c r="L13" s="79" t="str">
        <f>UPPER(IF(OR(K14="a",K14="as"),J9,IF(OR(K14="b",K14="bs"),J17,)))</f>
        <v>KING</v>
      </c>
      <c r="M13" s="162"/>
      <c r="N13" s="161"/>
      <c r="O13" s="162"/>
      <c r="P13" s="161"/>
      <c r="Q13" s="43"/>
      <c r="R13" s="46"/>
      <c r="T13" s="55" t="str">
        <f>'[9]SetUp Officials'!P27</f>
        <v/>
      </c>
    </row>
    <row r="14" spans="1:20" s="47" customFormat="1" ht="9.6" customHeight="1">
      <c r="A14" s="163"/>
      <c r="B14" s="50"/>
      <c r="C14" s="50"/>
      <c r="D14" s="58"/>
      <c r="E14" s="161"/>
      <c r="F14" s="161"/>
      <c r="G14" s="155"/>
      <c r="H14" s="161"/>
      <c r="I14" s="176"/>
      <c r="J14" s="52" t="s">
        <v>13</v>
      </c>
      <c r="K14" s="60" t="s">
        <v>17</v>
      </c>
      <c r="L14" s="168" t="str">
        <f>UPPER(IF(OR(K14="a",K14="as"),J10,IF(OR(K14="b",K14="bs"),J18,)))</f>
        <v>NWOKOLO</v>
      </c>
      <c r="M14" s="169"/>
      <c r="N14" s="161"/>
      <c r="O14" s="162"/>
      <c r="P14" s="161"/>
      <c r="Q14" s="43"/>
      <c r="R14" s="46"/>
      <c r="T14" s="55" t="str">
        <f>'[9]SetUp Officials'!P28</f>
        <v/>
      </c>
    </row>
    <row r="15" spans="1:20" s="47" customFormat="1" ht="9.6" customHeight="1">
      <c r="A15" s="163">
        <v>3</v>
      </c>
      <c r="B15" s="37">
        <f>IF($D15="","",VLOOKUP($D15,'[9]Girls Do Main Draw Prep'!$A$7:$V$23,20))</f>
        <v>0</v>
      </c>
      <c r="C15" s="37">
        <f>IF($D15="","",VLOOKUP($D15,'[9]Girls Do Main Draw Prep'!$A$7:$V$23,21))</f>
        <v>0</v>
      </c>
      <c r="D15" s="38">
        <v>10</v>
      </c>
      <c r="E15" s="37" t="str">
        <f>UPPER(IF($D15="","",VLOOKUP($D15,'[9]Girls Do Main Draw Prep'!$A$7:$V$23,2)))</f>
        <v>ALEXIS</v>
      </c>
      <c r="F15" s="37" t="str">
        <f>IF($D15="","",VLOOKUP($D15,'[9]Girls Do Main Draw Prep'!$A$7:$V$23,3))</f>
        <v>Aalisha</v>
      </c>
      <c r="G15" s="170"/>
      <c r="H15" s="37">
        <f>IF($D15="","",VLOOKUP($D15,'[9]Girls Do Main Draw Prep'!$A$7:$V$23,4))</f>
        <v>0</v>
      </c>
      <c r="I15" s="160"/>
      <c r="J15" s="161"/>
      <c r="K15" s="172"/>
      <c r="L15" s="161" t="s">
        <v>173</v>
      </c>
      <c r="M15" s="172"/>
      <c r="N15" s="173"/>
      <c r="O15" s="162"/>
      <c r="P15" s="161"/>
      <c r="Q15" s="43"/>
      <c r="R15" s="46"/>
      <c r="T15" s="55" t="str">
        <f>'[9]SetUp Officials'!P29</f>
        <v/>
      </c>
    </row>
    <row r="16" spans="1:20" s="47" customFormat="1" ht="9.6" customHeight="1" thickBot="1">
      <c r="A16" s="163"/>
      <c r="B16" s="50"/>
      <c r="C16" s="50"/>
      <c r="D16" s="50"/>
      <c r="E16" s="37" t="str">
        <f>UPPER(IF($D15="","",VLOOKUP($D15,'[9]Girls Do Main Draw Prep'!$A$7:$V$23,7)))</f>
        <v>WEEKES</v>
      </c>
      <c r="F16" s="37" t="str">
        <f>IF($D15="","",VLOOKUP($D15,'[9]Girls Do Main Draw Prep'!$A$7:$V$23,8))</f>
        <v>Chloe</v>
      </c>
      <c r="G16" s="170"/>
      <c r="H16" s="37">
        <f>IF($D15="","",VLOOKUP($D15,'[9]Girls Do Main Draw Prep'!$A$7:$V$23,9))</f>
        <v>0</v>
      </c>
      <c r="I16" s="164"/>
      <c r="J16" s="165" t="str">
        <f>IF(I16="a",E15,IF(I16="b",E17,""))</f>
        <v/>
      </c>
      <c r="K16" s="172"/>
      <c r="L16" s="161"/>
      <c r="M16" s="172"/>
      <c r="N16" s="161"/>
      <c r="O16" s="162"/>
      <c r="P16" s="161"/>
      <c r="Q16" s="43"/>
      <c r="R16" s="46"/>
      <c r="T16" s="70" t="str">
        <f>'[9]SetUp Officials'!P30</f>
        <v>None</v>
      </c>
    </row>
    <row r="17" spans="1:18" s="47" customFormat="1" ht="9.6" customHeight="1">
      <c r="A17" s="163"/>
      <c r="B17" s="50"/>
      <c r="C17" s="50"/>
      <c r="D17" s="58"/>
      <c r="E17" s="161"/>
      <c r="F17" s="161"/>
      <c r="G17" s="155"/>
      <c r="H17" s="161"/>
      <c r="I17" s="166"/>
      <c r="J17" s="79" t="str">
        <f>UPPER(IF(OR(I18="a",I18="as"),E15,IF(OR(I18="b",I18="bs"),E19,)))</f>
        <v>ALEXIS</v>
      </c>
      <c r="K17" s="180"/>
      <c r="L17" s="161"/>
      <c r="M17" s="172"/>
      <c r="N17" s="161"/>
      <c r="O17" s="162"/>
      <c r="P17" s="161"/>
      <c r="Q17" s="43"/>
      <c r="R17" s="46"/>
    </row>
    <row r="18" spans="1:18" s="47" customFormat="1" ht="9.6" customHeight="1">
      <c r="A18" s="163"/>
      <c r="B18" s="50"/>
      <c r="C18" s="50"/>
      <c r="D18" s="58"/>
      <c r="E18" s="161"/>
      <c r="F18" s="161"/>
      <c r="G18" s="155"/>
      <c r="H18" s="52" t="s">
        <v>13</v>
      </c>
      <c r="I18" s="60" t="s">
        <v>17</v>
      </c>
      <c r="J18" s="168" t="str">
        <f>UPPER(IF(OR(I18="a",I18="as"),E16,IF(OR(I18="b",I18="bs"),E20,)))</f>
        <v>WEEKES</v>
      </c>
      <c r="K18" s="164"/>
      <c r="L18" s="161"/>
      <c r="M18" s="172"/>
      <c r="N18" s="161"/>
      <c r="O18" s="162"/>
      <c r="P18" s="161"/>
      <c r="Q18" s="43"/>
      <c r="R18" s="46"/>
    </row>
    <row r="19" spans="1:18" s="47" customFormat="1" ht="9.6" customHeight="1">
      <c r="A19" s="163">
        <v>4</v>
      </c>
      <c r="B19" s="37">
        <f>IF($D19="","",VLOOKUP($D19,'[9]Girls Do Main Draw Prep'!$A$7:$V$23,20))</f>
        <v>0</v>
      </c>
      <c r="C19" s="37">
        <f>IF($D19="","",VLOOKUP($D19,'[9]Girls Do Main Draw Prep'!$A$7:$V$23,21))</f>
        <v>0</v>
      </c>
      <c r="D19" s="38">
        <v>8</v>
      </c>
      <c r="E19" s="37" t="str">
        <f>UPPER(IF($D19="","",VLOOKUP($D19,'[9]Girls Do Main Draw Prep'!$A$7:$V$23,2)))</f>
        <v>CUDJOE</v>
      </c>
      <c r="F19" s="37" t="str">
        <f>IF($D19="","",VLOOKUP($D19,'[9]Girls Do Main Draw Prep'!$A$7:$V$23,3))</f>
        <v>Kryshelle</v>
      </c>
      <c r="G19" s="170"/>
      <c r="H19" s="37">
        <f>IF($D19="","",VLOOKUP($D19,'[9]Girls Do Main Draw Prep'!$A$7:$V$23,4))</f>
        <v>0</v>
      </c>
      <c r="I19" s="171"/>
      <c r="J19" s="161" t="s">
        <v>176</v>
      </c>
      <c r="K19" s="162"/>
      <c r="L19" s="173"/>
      <c r="M19" s="180"/>
      <c r="N19" s="161"/>
      <c r="O19" s="162"/>
      <c r="P19" s="161"/>
      <c r="Q19" s="43"/>
      <c r="R19" s="46"/>
    </row>
    <row r="20" spans="1:18" s="47" customFormat="1" ht="9.6" customHeight="1">
      <c r="A20" s="163"/>
      <c r="B20" s="50"/>
      <c r="C20" s="50"/>
      <c r="D20" s="50"/>
      <c r="E20" s="37" t="str">
        <f>UPPER(IF($D19="","",VLOOKUP($D19,'[9]Girls Do Main Draw Prep'!$A$7:$V$23,7)))</f>
        <v>ORR</v>
      </c>
      <c r="F20" s="37" t="str">
        <f>IF($D19="","",VLOOKUP($D19,'[9]Girls Do Main Draw Prep'!$A$7:$V$23,8))</f>
        <v>Daniella</v>
      </c>
      <c r="G20" s="170"/>
      <c r="H20" s="37">
        <f>IF($D19="","",VLOOKUP($D19,'[9]Girls Do Main Draw Prep'!$A$7:$V$23,9))</f>
        <v>0</v>
      </c>
      <c r="I20" s="164"/>
      <c r="J20" s="161"/>
      <c r="K20" s="162"/>
      <c r="L20" s="174"/>
      <c r="M20" s="208"/>
      <c r="N20" s="161"/>
      <c r="O20" s="162"/>
      <c r="P20" s="161"/>
      <c r="Q20" s="43"/>
      <c r="R20" s="46"/>
    </row>
    <row r="21" spans="1:18" s="47" customFormat="1" ht="9.6" customHeight="1">
      <c r="A21" s="163"/>
      <c r="B21" s="50"/>
      <c r="C21" s="50"/>
      <c r="D21" s="50"/>
      <c r="E21" s="161"/>
      <c r="F21" s="161"/>
      <c r="G21" s="155"/>
      <c r="H21" s="161"/>
      <c r="I21" s="176"/>
      <c r="J21" s="161"/>
      <c r="K21" s="162"/>
      <c r="L21" s="161"/>
      <c r="M21" s="166"/>
      <c r="N21" s="79" t="str">
        <f>UPPER(IF(OR(M22="a",M22="as"),L13,IF(OR(M22="b",M22="bs"),L29,)))</f>
        <v>KING</v>
      </c>
      <c r="O21" s="162"/>
      <c r="P21" s="161"/>
      <c r="Q21" s="43"/>
      <c r="R21" s="46"/>
    </row>
    <row r="22" spans="1:18" s="47" customFormat="1" ht="9.6" customHeight="1">
      <c r="A22" s="163"/>
      <c r="B22" s="50"/>
      <c r="C22" s="50"/>
      <c r="D22" s="50"/>
      <c r="E22" s="161"/>
      <c r="F22" s="161"/>
      <c r="G22" s="155"/>
      <c r="H22" s="161"/>
      <c r="I22" s="176"/>
      <c r="J22" s="161"/>
      <c r="K22" s="162"/>
      <c r="L22" s="52" t="s">
        <v>13</v>
      </c>
      <c r="M22" s="60" t="s">
        <v>17</v>
      </c>
      <c r="N22" s="168" t="str">
        <f>UPPER(IF(OR(M22="a",M22="as"),L14,IF(OR(M22="b",M22="bs"),L30,)))</f>
        <v>NWOKOLO</v>
      </c>
      <c r="O22" s="169"/>
      <c r="P22" s="161"/>
      <c r="Q22" s="43"/>
      <c r="R22" s="46"/>
    </row>
    <row r="23" spans="1:18" s="47" customFormat="1" ht="9.6" customHeight="1">
      <c r="A23" s="158">
        <v>5</v>
      </c>
      <c r="B23" s="37">
        <f>IF($D23="","",VLOOKUP($D23,'[9]Girls Do Main Draw Prep'!$A$7:$V$23,20))</f>
        <v>0</v>
      </c>
      <c r="C23" s="37">
        <f>IF($D23="","",VLOOKUP($D23,'[9]Girls Do Main Draw Prep'!$A$7:$V$23,21))</f>
        <v>0</v>
      </c>
      <c r="D23" s="38">
        <v>3</v>
      </c>
      <c r="E23" s="39" t="str">
        <f>UPPER(IF($D23="","",VLOOKUP($D23,'[9]Girls Do Main Draw Prep'!$A$7:$V$23,2)))</f>
        <v>TOM YEW</v>
      </c>
      <c r="F23" s="39" t="str">
        <f>IF($D23="","",VLOOKUP($D23,'[9]Girls Do Main Draw Prep'!$A$7:$V$23,3))</f>
        <v>Jade</v>
      </c>
      <c r="G23" s="159"/>
      <c r="H23" s="39">
        <f>IF($D23="","",VLOOKUP($D23,'[9]Girls Do Main Draw Prep'!$A$7:$V$23,4))</f>
        <v>0</v>
      </c>
      <c r="I23" s="160"/>
      <c r="J23" s="161"/>
      <c r="K23" s="162"/>
      <c r="L23" s="161"/>
      <c r="M23" s="172"/>
      <c r="N23" s="161" t="s">
        <v>176</v>
      </c>
      <c r="O23" s="172"/>
      <c r="P23" s="161"/>
      <c r="Q23" s="43"/>
      <c r="R23" s="46"/>
    </row>
    <row r="24" spans="1:18" s="47" customFormat="1" ht="9.6" customHeight="1">
      <c r="A24" s="163"/>
      <c r="B24" s="50"/>
      <c r="C24" s="50"/>
      <c r="D24" s="50"/>
      <c r="E24" s="39" t="str">
        <f>UPPER(IF($D23="","",VLOOKUP($D23,'[9]Girls Do Main Draw Prep'!$A$7:$V$23,7)))</f>
        <v>JONES</v>
      </c>
      <c r="F24" s="39" t="str">
        <f>IF($D23="","",VLOOKUP($D23,'[9]Girls Do Main Draw Prep'!$A$7:$V$23,8))</f>
        <v>Abigail</v>
      </c>
      <c r="G24" s="159"/>
      <c r="H24" s="39">
        <f>IF($D23="","",VLOOKUP($D23,'[9]Girls Do Main Draw Prep'!$A$7:$V$23,9))</f>
        <v>0</v>
      </c>
      <c r="I24" s="164"/>
      <c r="J24" s="165" t="str">
        <f>IF(I24="a",E23,IF(I24="b",E25,""))</f>
        <v/>
      </c>
      <c r="K24" s="162"/>
      <c r="L24" s="161"/>
      <c r="M24" s="172"/>
      <c r="N24" s="161"/>
      <c r="O24" s="172"/>
      <c r="P24" s="161"/>
      <c r="Q24" s="43"/>
      <c r="R24" s="46"/>
    </row>
    <row r="25" spans="1:18" s="47" customFormat="1" ht="9.6" customHeight="1">
      <c r="A25" s="163"/>
      <c r="B25" s="50"/>
      <c r="C25" s="50"/>
      <c r="D25" s="50"/>
      <c r="E25" s="161"/>
      <c r="F25" s="161"/>
      <c r="G25" s="155"/>
      <c r="H25" s="161"/>
      <c r="I25" s="166"/>
      <c r="J25" s="79" t="str">
        <f>UPPER(IF(OR(I26="a",I26="as"),E23,IF(OR(I26="b",I26="bs"),E27,)))</f>
        <v>TOM YEW</v>
      </c>
      <c r="K25" s="167"/>
      <c r="L25" s="161"/>
      <c r="M25" s="172"/>
      <c r="N25" s="161"/>
      <c r="O25" s="172"/>
      <c r="P25" s="161"/>
      <c r="Q25" s="43"/>
      <c r="R25" s="46"/>
    </row>
    <row r="26" spans="1:18" s="47" customFormat="1" ht="9.6" customHeight="1">
      <c r="A26" s="163"/>
      <c r="B26" s="50"/>
      <c r="C26" s="50"/>
      <c r="D26" s="50"/>
      <c r="E26" s="161"/>
      <c r="F26" s="161"/>
      <c r="G26" s="155"/>
      <c r="H26" s="52" t="s">
        <v>13</v>
      </c>
      <c r="I26" s="60" t="s">
        <v>14</v>
      </c>
      <c r="J26" s="168" t="str">
        <f>UPPER(IF(OR(I26="a",I26="as"),E24,IF(OR(I26="b",I26="bs"),E28,)))</f>
        <v>JONES</v>
      </c>
      <c r="K26" s="169"/>
      <c r="L26" s="161"/>
      <c r="M26" s="172"/>
      <c r="N26" s="161"/>
      <c r="O26" s="172"/>
      <c r="P26" s="161"/>
      <c r="Q26" s="43"/>
      <c r="R26" s="46"/>
    </row>
    <row r="27" spans="1:18" s="47" customFormat="1" ht="9.6" customHeight="1">
      <c r="A27" s="163">
        <v>6</v>
      </c>
      <c r="B27" s="37">
        <f>IF($D27="","",VLOOKUP($D27,'[9]Girls Do Main Draw Prep'!$A$7:$V$23,20))</f>
        <v>0</v>
      </c>
      <c r="C27" s="37">
        <f>IF($D27="","",VLOOKUP($D27,'[9]Girls Do Main Draw Prep'!$A$7:$V$23,21))</f>
        <v>0</v>
      </c>
      <c r="D27" s="38">
        <v>16</v>
      </c>
      <c r="E27" s="37" t="str">
        <f>UPPER(IF($D27="","",VLOOKUP($D27,'[9]Girls Do Main Draw Prep'!$A$7:$V$23,2)))</f>
        <v>BYE</v>
      </c>
      <c r="F27" s="37">
        <f>IF($D27="","",VLOOKUP($D27,'[9]Girls Do Main Draw Prep'!$A$7:$V$23,3))</f>
        <v>0</v>
      </c>
      <c r="G27" s="170"/>
      <c r="H27" s="37">
        <f>IF($D27="","",VLOOKUP($D27,'[9]Girls Do Main Draw Prep'!$A$7:$V$23,4))</f>
        <v>0</v>
      </c>
      <c r="I27" s="171"/>
      <c r="J27" s="161"/>
      <c r="K27" s="172"/>
      <c r="L27" s="173"/>
      <c r="M27" s="180"/>
      <c r="N27" s="161"/>
      <c r="O27" s="172"/>
      <c r="P27" s="161"/>
      <c r="Q27" s="43"/>
      <c r="R27" s="46"/>
    </row>
    <row r="28" spans="1:18" s="47" customFormat="1" ht="9.6" customHeight="1">
      <c r="A28" s="163"/>
      <c r="B28" s="50"/>
      <c r="C28" s="50"/>
      <c r="D28" s="50"/>
      <c r="E28" s="37" t="str">
        <f>UPPER(IF($D27="","",VLOOKUP($D27,'[9]Girls Do Main Draw Prep'!$A$7:$V$23,7)))</f>
        <v>BYE</v>
      </c>
      <c r="F28" s="37">
        <f>IF($D27="","",VLOOKUP($D27,'[9]Girls Do Main Draw Prep'!$A$7:$V$23,8))</f>
        <v>0</v>
      </c>
      <c r="G28" s="170"/>
      <c r="H28" s="37">
        <f>IF($D27="","",VLOOKUP($D27,'[9]Girls Do Main Draw Prep'!$A$7:$V$23,9))</f>
        <v>0</v>
      </c>
      <c r="I28" s="164"/>
      <c r="J28" s="161"/>
      <c r="K28" s="172"/>
      <c r="L28" s="174"/>
      <c r="M28" s="208"/>
      <c r="N28" s="161"/>
      <c r="O28" s="172"/>
      <c r="P28" s="161"/>
      <c r="Q28" s="43"/>
      <c r="R28" s="46"/>
    </row>
    <row r="29" spans="1:18" s="47" customFormat="1" ht="9.6" customHeight="1">
      <c r="A29" s="163"/>
      <c r="B29" s="50"/>
      <c r="C29" s="50"/>
      <c r="D29" s="58"/>
      <c r="E29" s="161"/>
      <c r="F29" s="161"/>
      <c r="G29" s="155"/>
      <c r="H29" s="161"/>
      <c r="I29" s="176"/>
      <c r="J29" s="161"/>
      <c r="K29" s="166"/>
      <c r="L29" s="79" t="str">
        <f>UPPER(IF(OR(K30="a",K30="as"),J25,IF(OR(K30="b",K30="bs"),J33,)))</f>
        <v>FITZWILLIAMS</v>
      </c>
      <c r="M29" s="172"/>
      <c r="N29" s="161"/>
      <c r="O29" s="172"/>
      <c r="P29" s="161"/>
      <c r="Q29" s="43"/>
      <c r="R29" s="46"/>
    </row>
    <row r="30" spans="1:18" s="47" customFormat="1" ht="9.6" customHeight="1">
      <c r="A30" s="163"/>
      <c r="B30" s="50"/>
      <c r="C30" s="50"/>
      <c r="D30" s="58"/>
      <c r="E30" s="161"/>
      <c r="F30" s="161"/>
      <c r="G30" s="155"/>
      <c r="H30" s="161"/>
      <c r="I30" s="176"/>
      <c r="J30" s="52" t="s">
        <v>13</v>
      </c>
      <c r="K30" s="60" t="s">
        <v>27</v>
      </c>
      <c r="L30" s="168" t="str">
        <f>UPPER(IF(OR(K30="a",K30="as"),J26,IF(OR(K30="b",K30="bs"),J34,)))</f>
        <v>HOULIER</v>
      </c>
      <c r="M30" s="164"/>
      <c r="N30" s="161"/>
      <c r="O30" s="172"/>
      <c r="P30" s="161"/>
      <c r="Q30" s="43"/>
      <c r="R30" s="46"/>
    </row>
    <row r="31" spans="1:18" s="47" customFormat="1" ht="9.6" customHeight="1">
      <c r="A31" s="163">
        <v>7</v>
      </c>
      <c r="B31" s="37">
        <f>IF($D31="","",VLOOKUP($D31,'[9]Girls Do Main Draw Prep'!$A$7:$V$23,20))</f>
        <v>0</v>
      </c>
      <c r="C31" s="37">
        <f>IF($D31="","",VLOOKUP($D31,'[9]Girls Do Main Draw Prep'!$A$7:$V$23,21))</f>
        <v>0</v>
      </c>
      <c r="D31" s="38">
        <v>12</v>
      </c>
      <c r="E31" s="37" t="str">
        <f>UPPER(IF($D31="","",VLOOKUP($D31,'[9]Girls Do Main Draw Prep'!$A$7:$V$23,2)))</f>
        <v>FITZWILLIAMS</v>
      </c>
      <c r="F31" s="37" t="str">
        <f>IF($D31="","",VLOOKUP($D31,'[9]Girls Do Main Draw Prep'!$A$7:$V$23,3))</f>
        <v>Shauna</v>
      </c>
      <c r="G31" s="170"/>
      <c r="H31" s="37">
        <f>IF($D31="","",VLOOKUP($D31,'[9]Girls Do Main Draw Prep'!$A$7:$V$23,4))</f>
        <v>0</v>
      </c>
      <c r="I31" s="160"/>
      <c r="J31" s="161"/>
      <c r="K31" s="172"/>
      <c r="L31" s="161" t="s">
        <v>204</v>
      </c>
      <c r="M31" s="162"/>
      <c r="N31" s="173"/>
      <c r="O31" s="172"/>
      <c r="P31" s="161"/>
      <c r="Q31" s="43"/>
      <c r="R31" s="46"/>
    </row>
    <row r="32" spans="1:18" s="47" customFormat="1" ht="9.6" customHeight="1">
      <c r="A32" s="163"/>
      <c r="B32" s="50"/>
      <c r="C32" s="50"/>
      <c r="D32" s="50"/>
      <c r="E32" s="37" t="str">
        <f>UPPER(IF($D31="","",VLOOKUP($D31,'[9]Girls Do Main Draw Prep'!$A$7:$V$23,7)))</f>
        <v>HOULIER</v>
      </c>
      <c r="F32" s="37" t="str">
        <f>IF($D31="","",VLOOKUP($D31,'[9]Girls Do Main Draw Prep'!$A$7:$V$23,8))</f>
        <v>Rhyse</v>
      </c>
      <c r="G32" s="170"/>
      <c r="H32" s="37">
        <f>IF($D31="","",VLOOKUP($D31,'[9]Girls Do Main Draw Prep'!$A$7:$V$23,9))</f>
        <v>0</v>
      </c>
      <c r="I32" s="164"/>
      <c r="J32" s="165" t="str">
        <f>IF(I32="a",E31,IF(I32="b",E33,""))</f>
        <v/>
      </c>
      <c r="K32" s="172"/>
      <c r="L32" s="161"/>
      <c r="M32" s="162"/>
      <c r="N32" s="161"/>
      <c r="O32" s="172"/>
      <c r="P32" s="161"/>
      <c r="Q32" s="43"/>
      <c r="R32" s="46"/>
    </row>
    <row r="33" spans="1:18" s="47" customFormat="1" ht="9.6" customHeight="1">
      <c r="A33" s="163"/>
      <c r="B33" s="50"/>
      <c r="C33" s="50"/>
      <c r="D33" s="58"/>
      <c r="E33" s="161"/>
      <c r="F33" s="161"/>
      <c r="G33" s="155"/>
      <c r="H33" s="161"/>
      <c r="I33" s="166"/>
      <c r="J33" s="79" t="str">
        <f>UPPER(IF(OR(I34="a",I34="as"),E31,IF(OR(I34="b",I34="bs"),E35,)))</f>
        <v>FITZWILLIAMS</v>
      </c>
      <c r="K33" s="180"/>
      <c r="L33" s="161"/>
      <c r="M33" s="162"/>
      <c r="N33" s="161"/>
      <c r="O33" s="172"/>
      <c r="P33" s="161"/>
      <c r="Q33" s="43"/>
      <c r="R33" s="46"/>
    </row>
    <row r="34" spans="1:18" s="47" customFormat="1" ht="9.6" customHeight="1">
      <c r="A34" s="163"/>
      <c r="B34" s="50"/>
      <c r="C34" s="50"/>
      <c r="D34" s="58"/>
      <c r="E34" s="161"/>
      <c r="F34" s="161"/>
      <c r="G34" s="155"/>
      <c r="H34" s="52" t="s">
        <v>13</v>
      </c>
      <c r="I34" s="60" t="s">
        <v>17</v>
      </c>
      <c r="J34" s="168" t="str">
        <f>UPPER(IF(OR(I34="a",I34="as"),E32,IF(OR(I34="b",I34="bs"),E36,)))</f>
        <v>HOULIER</v>
      </c>
      <c r="K34" s="164"/>
      <c r="L34" s="161"/>
      <c r="M34" s="162"/>
      <c r="N34" s="161"/>
      <c r="O34" s="172"/>
      <c r="P34" s="161"/>
      <c r="Q34" s="43"/>
      <c r="R34" s="46"/>
    </row>
    <row r="35" spans="1:18" s="47" customFormat="1" ht="9.6" customHeight="1">
      <c r="A35" s="163">
        <v>8</v>
      </c>
      <c r="B35" s="37">
        <f>IF($D35="","",VLOOKUP($D35,'[9]Girls Do Main Draw Prep'!$A$7:$V$23,20))</f>
        <v>0</v>
      </c>
      <c r="C35" s="37">
        <f>IF($D35="","",VLOOKUP($D35,'[9]Girls Do Main Draw Prep'!$A$7:$V$23,21))</f>
        <v>0</v>
      </c>
      <c r="D35" s="38">
        <v>9</v>
      </c>
      <c r="E35" s="37" t="str">
        <f>UPPER(IF($D35="","",VLOOKUP($D35,'[9]Girls Do Main Draw Prep'!$A$7:$V$23,2)))</f>
        <v>FITZWILLIAMS</v>
      </c>
      <c r="F35" s="37" t="str">
        <f>IF($D35="","",VLOOKUP($D35,'[9]Girls Do Main Draw Prep'!$A$7:$V$23,3))</f>
        <v>Selina</v>
      </c>
      <c r="G35" s="170"/>
      <c r="H35" s="37">
        <f>IF($D35="","",VLOOKUP($D35,'[9]Girls Do Main Draw Prep'!$A$7:$V$23,4))</f>
        <v>0</v>
      </c>
      <c r="I35" s="171"/>
      <c r="J35" s="161" t="s">
        <v>173</v>
      </c>
      <c r="K35" s="162"/>
      <c r="L35" s="173"/>
      <c r="M35" s="167"/>
      <c r="N35" s="161"/>
      <c r="O35" s="172"/>
      <c r="P35" s="161"/>
      <c r="Q35" s="43"/>
      <c r="R35" s="46"/>
    </row>
    <row r="36" spans="1:18" s="47" customFormat="1" ht="9.6" customHeight="1">
      <c r="A36" s="163"/>
      <c r="B36" s="50"/>
      <c r="C36" s="50"/>
      <c r="D36" s="50"/>
      <c r="E36" s="37" t="str">
        <f>UPPER(IF($D35="","",VLOOKUP($D35,'[9]Girls Do Main Draw Prep'!$A$7:$V$23,7)))</f>
        <v>BLACKMAN</v>
      </c>
      <c r="F36" s="37" t="str">
        <f>IF($D35="","",VLOOKUP($D35,'[9]Girls Do Main Draw Prep'!$A$7:$V$23,8))</f>
        <v>Aralia</v>
      </c>
      <c r="G36" s="170"/>
      <c r="H36" s="37">
        <f>IF($D35="","",VLOOKUP($D35,'[9]Girls Do Main Draw Prep'!$A$7:$V$23,9))</f>
        <v>0</v>
      </c>
      <c r="I36" s="164"/>
      <c r="J36" s="161"/>
      <c r="K36" s="162"/>
      <c r="L36" s="174"/>
      <c r="M36" s="175"/>
      <c r="N36" s="161"/>
      <c r="O36" s="172"/>
      <c r="P36" s="161"/>
      <c r="Q36" s="43"/>
      <c r="R36" s="46"/>
    </row>
    <row r="37" spans="1:18" s="47" customFormat="1" ht="9.6" customHeight="1">
      <c r="A37" s="163"/>
      <c r="B37" s="50"/>
      <c r="C37" s="50"/>
      <c r="D37" s="58"/>
      <c r="E37" s="161"/>
      <c r="F37" s="161"/>
      <c r="G37" s="155"/>
      <c r="H37" s="161"/>
      <c r="I37" s="176"/>
      <c r="J37" s="161"/>
      <c r="K37" s="162"/>
      <c r="L37" s="161"/>
      <c r="M37" s="162"/>
      <c r="N37" s="162"/>
      <c r="O37" s="166"/>
      <c r="P37" s="79" t="str">
        <f>UPPER(IF(OR(O38="a",O38="as"),N21,IF(OR(O38="b",O38="bs"),N53,)))</f>
        <v>KING</v>
      </c>
      <c r="Q37" s="209"/>
      <c r="R37" s="46"/>
    </row>
    <row r="38" spans="1:18" s="47" customFormat="1" ht="9.6" customHeight="1">
      <c r="A38" s="163"/>
      <c r="B38" s="50"/>
      <c r="C38" s="50"/>
      <c r="D38" s="58"/>
      <c r="E38" s="161"/>
      <c r="F38" s="161"/>
      <c r="G38" s="155"/>
      <c r="H38" s="161"/>
      <c r="I38" s="176"/>
      <c r="J38" s="161"/>
      <c r="K38" s="162"/>
      <c r="L38" s="161"/>
      <c r="M38" s="162"/>
      <c r="N38" s="52" t="s">
        <v>13</v>
      </c>
      <c r="O38" s="60" t="s">
        <v>17</v>
      </c>
      <c r="P38" s="168" t="str">
        <f>UPPER(IF(OR(O38="a",O38="as"),N22,IF(OR(O38="b",O38="bs"),N54,)))</f>
        <v>NWOKOLO</v>
      </c>
      <c r="Q38" s="213"/>
      <c r="R38" s="46"/>
    </row>
    <row r="39" spans="1:18" s="47" customFormat="1" ht="9.6" customHeight="1">
      <c r="A39" s="163">
        <v>9</v>
      </c>
      <c r="B39" s="37">
        <f>IF($D39="","",VLOOKUP($D39,'[9]Girls Do Main Draw Prep'!$A$7:$V$23,20))</f>
        <v>0</v>
      </c>
      <c r="C39" s="37">
        <f>IF($D39="","",VLOOKUP($D39,'[9]Girls Do Main Draw Prep'!$A$7:$V$23,21))</f>
        <v>0</v>
      </c>
      <c r="D39" s="38">
        <v>5</v>
      </c>
      <c r="E39" s="37" t="str">
        <f>UPPER(IF($D39="","",VLOOKUP($D39,'[9]Girls Do Main Draw Prep'!$A$7:$V$23,2)))</f>
        <v>LEITCH</v>
      </c>
      <c r="F39" s="37" t="str">
        <f>IF($D39="","",VLOOKUP($D39,'[9]Girls Do Main Draw Prep'!$A$7:$V$23,3))</f>
        <v>Kelsey</v>
      </c>
      <c r="G39" s="170"/>
      <c r="H39" s="37">
        <f>IF($D39="","",VLOOKUP($D39,'[9]Girls Do Main Draw Prep'!$A$7:$V$23,4))</f>
        <v>0</v>
      </c>
      <c r="I39" s="160"/>
      <c r="J39" s="161"/>
      <c r="K39" s="162"/>
      <c r="L39" s="161"/>
      <c r="M39" s="162"/>
      <c r="N39" s="161"/>
      <c r="O39" s="172"/>
      <c r="P39" s="173" t="s">
        <v>213</v>
      </c>
      <c r="Q39" s="43"/>
      <c r="R39" s="46"/>
    </row>
    <row r="40" spans="1:18" s="47" customFormat="1" ht="9.6" customHeight="1">
      <c r="A40" s="163"/>
      <c r="B40" s="50"/>
      <c r="C40" s="50"/>
      <c r="D40" s="50"/>
      <c r="E40" s="37" t="str">
        <f>UPPER(IF($D39="","",VLOOKUP($D39,'[9]Girls Do Main Draw Prep'!$A$7:$V$23,7)))</f>
        <v>SABGA</v>
      </c>
      <c r="F40" s="37" t="str">
        <f>IF($D39="","",VLOOKUP($D39,'[9]Girls Do Main Draw Prep'!$A$7:$V$23,8))</f>
        <v>Kimberly</v>
      </c>
      <c r="G40" s="170"/>
      <c r="H40" s="37">
        <f>IF($D39="","",VLOOKUP($D39,'[9]Girls Do Main Draw Prep'!$A$7:$V$23,9))</f>
        <v>0</v>
      </c>
      <c r="I40" s="164"/>
      <c r="J40" s="165" t="str">
        <f>IF(I40="a",E39,IF(I40="b",E41,""))</f>
        <v/>
      </c>
      <c r="K40" s="162"/>
      <c r="L40" s="161"/>
      <c r="M40" s="162"/>
      <c r="N40" s="161"/>
      <c r="O40" s="172"/>
      <c r="P40" s="174"/>
      <c r="Q40" s="214"/>
      <c r="R40" s="46"/>
    </row>
    <row r="41" spans="1:18" s="47" customFormat="1" ht="9.6" customHeight="1">
      <c r="A41" s="163"/>
      <c r="B41" s="50"/>
      <c r="C41" s="50"/>
      <c r="D41" s="58"/>
      <c r="E41" s="161"/>
      <c r="F41" s="161"/>
      <c r="G41" s="155"/>
      <c r="H41" s="161"/>
      <c r="I41" s="166"/>
      <c r="J41" s="79" t="str">
        <f>UPPER(IF(OR(I42="a",I42="as"),E39,IF(OR(I42="b",I42="bs"),E43,)))</f>
        <v>LEE ASSANG</v>
      </c>
      <c r="K41" s="167"/>
      <c r="L41" s="161"/>
      <c r="M41" s="162"/>
      <c r="N41" s="161"/>
      <c r="O41" s="172"/>
      <c r="P41" s="161"/>
      <c r="Q41" s="43"/>
      <c r="R41" s="46"/>
    </row>
    <row r="42" spans="1:18" s="47" customFormat="1" ht="9.6" customHeight="1">
      <c r="A42" s="163"/>
      <c r="B42" s="50"/>
      <c r="C42" s="50"/>
      <c r="D42" s="58"/>
      <c r="E42" s="161"/>
      <c r="F42" s="161"/>
      <c r="G42" s="155"/>
      <c r="H42" s="52" t="s">
        <v>13</v>
      </c>
      <c r="I42" s="60" t="s">
        <v>27</v>
      </c>
      <c r="J42" s="168" t="str">
        <f>UPPER(IF(OR(I42="a",I42="as"),E40,IF(OR(I42="b",I42="bs"),E44,)))</f>
        <v>MUKERJI</v>
      </c>
      <c r="K42" s="169"/>
      <c r="L42" s="161"/>
      <c r="M42" s="162"/>
      <c r="N42" s="161"/>
      <c r="O42" s="172"/>
      <c r="P42" s="161"/>
      <c r="Q42" s="43"/>
      <c r="R42" s="46"/>
    </row>
    <row r="43" spans="1:18" s="47" customFormat="1" ht="9.6" customHeight="1">
      <c r="A43" s="163">
        <v>10</v>
      </c>
      <c r="B43" s="37">
        <f>IF($D43="","",VLOOKUP($D43,'[9]Girls Do Main Draw Prep'!$A$7:$V$23,20))</f>
        <v>0</v>
      </c>
      <c r="C43" s="37">
        <f>IF($D43="","",VLOOKUP($D43,'[9]Girls Do Main Draw Prep'!$A$7:$V$23,21))</f>
        <v>0</v>
      </c>
      <c r="D43" s="38">
        <v>7</v>
      </c>
      <c r="E43" s="37" t="str">
        <f>UPPER(IF($D43="","",VLOOKUP($D43,'[9]Girls Do Main Draw Prep'!$A$7:$V$23,2)))</f>
        <v>LEE ASSANG</v>
      </c>
      <c r="F43" s="37" t="str">
        <f>IF($D43="","",VLOOKUP($D43,'[9]Girls Do Main Draw Prep'!$A$7:$V$23,3))</f>
        <v>Yin</v>
      </c>
      <c r="G43" s="170"/>
      <c r="H43" s="37">
        <f>IF($D43="","",VLOOKUP($D43,'[9]Girls Do Main Draw Prep'!$A$7:$V$23,4))</f>
        <v>0</v>
      </c>
      <c r="I43" s="171"/>
      <c r="J43" s="161" t="s">
        <v>185</v>
      </c>
      <c r="K43" s="172"/>
      <c r="L43" s="173"/>
      <c r="M43" s="167"/>
      <c r="N43" s="161"/>
      <c r="O43" s="172"/>
      <c r="P43" s="161"/>
      <c r="Q43" s="43"/>
      <c r="R43" s="46"/>
    </row>
    <row r="44" spans="1:18" s="47" customFormat="1" ht="9.6" customHeight="1">
      <c r="A44" s="163"/>
      <c r="B44" s="50"/>
      <c r="C44" s="50"/>
      <c r="D44" s="50"/>
      <c r="E44" s="37" t="str">
        <f>UPPER(IF($D43="","",VLOOKUP($D43,'[9]Girls Do Main Draw Prep'!$A$7:$V$23,7)))</f>
        <v>MUKERJI</v>
      </c>
      <c r="F44" s="37" t="str">
        <f>IF($D43="","",VLOOKUP($D43,'[9]Girls Do Main Draw Prep'!$A$7:$V$23,8))</f>
        <v>Chelsea</v>
      </c>
      <c r="G44" s="170"/>
      <c r="H44" s="37">
        <f>IF($D43="","",VLOOKUP($D43,'[9]Girls Do Main Draw Prep'!$A$7:$V$23,9))</f>
        <v>0</v>
      </c>
      <c r="I44" s="164"/>
      <c r="J44" s="161"/>
      <c r="K44" s="172"/>
      <c r="L44" s="174"/>
      <c r="M44" s="175"/>
      <c r="N44" s="161"/>
      <c r="O44" s="172"/>
      <c r="P44" s="161"/>
      <c r="Q44" s="43"/>
      <c r="R44" s="46"/>
    </row>
    <row r="45" spans="1:18" s="47" customFormat="1" ht="9.6" customHeight="1">
      <c r="A45" s="163"/>
      <c r="B45" s="50"/>
      <c r="C45" s="50"/>
      <c r="D45" s="58"/>
      <c r="E45" s="161"/>
      <c r="F45" s="161"/>
      <c r="G45" s="155"/>
      <c r="H45" s="161"/>
      <c r="I45" s="176"/>
      <c r="J45" s="161"/>
      <c r="K45" s="166"/>
      <c r="L45" s="79" t="str">
        <f>UPPER(IF(OR(K46="a",K46="as"),J41,IF(OR(K46="b",K46="bs"),J49,)))</f>
        <v>ABRAHAM</v>
      </c>
      <c r="M45" s="162"/>
      <c r="N45" s="161"/>
      <c r="O45" s="172"/>
      <c r="P45" s="161"/>
      <c r="Q45" s="43"/>
      <c r="R45" s="46"/>
    </row>
    <row r="46" spans="1:18" s="47" customFormat="1" ht="9.6" customHeight="1">
      <c r="A46" s="163"/>
      <c r="B46" s="50"/>
      <c r="C46" s="50"/>
      <c r="D46" s="58"/>
      <c r="E46" s="161"/>
      <c r="F46" s="161"/>
      <c r="G46" s="155"/>
      <c r="H46" s="161"/>
      <c r="I46" s="176"/>
      <c r="J46" s="52" t="s">
        <v>13</v>
      </c>
      <c r="K46" s="60" t="s">
        <v>27</v>
      </c>
      <c r="L46" s="168" t="str">
        <f>UPPER(IF(OR(K46="a",K46="as"),J42,IF(OR(K46="b",K46="bs"),J50,)))</f>
        <v>LEE YOUNG</v>
      </c>
      <c r="M46" s="169"/>
      <c r="N46" s="161"/>
      <c r="O46" s="172"/>
      <c r="P46" s="161"/>
      <c r="Q46" s="43"/>
      <c r="R46" s="46"/>
    </row>
    <row r="47" spans="1:18" s="47" customFormat="1" ht="9.6" customHeight="1">
      <c r="A47" s="163">
        <v>11</v>
      </c>
      <c r="B47" s="37">
        <f>IF($D47="","",VLOOKUP($D47,'[9]Girls Do Main Draw Prep'!$A$7:$V$23,20))</f>
        <v>0</v>
      </c>
      <c r="C47" s="37">
        <f>IF($D47="","",VLOOKUP($D47,'[9]Girls Do Main Draw Prep'!$A$7:$V$23,21))</f>
        <v>0</v>
      </c>
      <c r="D47" s="38">
        <v>16</v>
      </c>
      <c r="E47" s="37" t="str">
        <f>UPPER(IF($D47="","",VLOOKUP($D47,'[9]Girls Do Main Draw Prep'!$A$7:$V$23,2)))</f>
        <v>BYE</v>
      </c>
      <c r="F47" s="37">
        <f>IF($D47="","",VLOOKUP($D47,'[9]Girls Do Main Draw Prep'!$A$7:$V$23,3))</f>
        <v>0</v>
      </c>
      <c r="G47" s="170"/>
      <c r="H47" s="37">
        <f>IF($D47="","",VLOOKUP($D47,'[9]Girls Do Main Draw Prep'!$A$7:$V$23,4))</f>
        <v>0</v>
      </c>
      <c r="I47" s="160"/>
      <c r="J47" s="161"/>
      <c r="K47" s="172"/>
      <c r="L47" s="161" t="s">
        <v>175</v>
      </c>
      <c r="M47" s="172"/>
      <c r="N47" s="173"/>
      <c r="O47" s="172"/>
      <c r="P47" s="161"/>
      <c r="Q47" s="43"/>
      <c r="R47" s="46"/>
    </row>
    <row r="48" spans="1:18" s="47" customFormat="1" ht="9.6" customHeight="1">
      <c r="A48" s="163"/>
      <c r="B48" s="50"/>
      <c r="C48" s="50"/>
      <c r="D48" s="50"/>
      <c r="E48" s="37" t="str">
        <f>UPPER(IF($D47="","",VLOOKUP($D47,'[9]Girls Do Main Draw Prep'!$A$7:$V$23,7)))</f>
        <v>BYE</v>
      </c>
      <c r="F48" s="37">
        <f>IF($D47="","",VLOOKUP($D47,'[9]Girls Do Main Draw Prep'!$A$7:$V$23,8))</f>
        <v>0</v>
      </c>
      <c r="G48" s="170"/>
      <c r="H48" s="37">
        <f>IF($D47="","",VLOOKUP($D47,'[9]Girls Do Main Draw Prep'!$A$7:$V$23,9))</f>
        <v>0</v>
      </c>
      <c r="I48" s="164"/>
      <c r="J48" s="165" t="str">
        <f>IF(I48="a",E47,IF(I48="b",E49,""))</f>
        <v/>
      </c>
      <c r="K48" s="172"/>
      <c r="L48" s="161"/>
      <c r="M48" s="172"/>
      <c r="N48" s="161"/>
      <c r="O48" s="172"/>
      <c r="P48" s="161"/>
      <c r="Q48" s="43"/>
      <c r="R48" s="46"/>
    </row>
    <row r="49" spans="1:18" s="47" customFormat="1" ht="9.6" customHeight="1">
      <c r="A49" s="163"/>
      <c r="B49" s="50"/>
      <c r="C49" s="50"/>
      <c r="D49" s="50"/>
      <c r="E49" s="161"/>
      <c r="F49" s="161"/>
      <c r="G49" s="155"/>
      <c r="H49" s="161"/>
      <c r="I49" s="166"/>
      <c r="J49" s="79" t="str">
        <f>UPPER(IF(OR(I50="a",I50="as"),E47,IF(OR(I50="b",I50="bs"),E51,)))</f>
        <v>ABRAHAM</v>
      </c>
      <c r="K49" s="180"/>
      <c r="L49" s="161"/>
      <c r="M49" s="172"/>
      <c r="N49" s="161"/>
      <c r="O49" s="172"/>
      <c r="P49" s="161"/>
      <c r="Q49" s="43"/>
      <c r="R49" s="46"/>
    </row>
    <row r="50" spans="1:18" s="47" customFormat="1" ht="9.6" customHeight="1">
      <c r="A50" s="163"/>
      <c r="B50" s="50"/>
      <c r="C50" s="50"/>
      <c r="D50" s="50"/>
      <c r="E50" s="161"/>
      <c r="F50" s="161"/>
      <c r="G50" s="155"/>
      <c r="H50" s="52" t="s">
        <v>13</v>
      </c>
      <c r="I50" s="60" t="s">
        <v>29</v>
      </c>
      <c r="J50" s="168" t="str">
        <f>UPPER(IF(OR(I50="a",I50="as"),E48,IF(OR(I50="b",I50="bs"),E52,)))</f>
        <v>LEE YOUNG</v>
      </c>
      <c r="K50" s="164"/>
      <c r="L50" s="161"/>
      <c r="M50" s="172"/>
      <c r="N50" s="161"/>
      <c r="O50" s="172"/>
      <c r="P50" s="161"/>
      <c r="Q50" s="43"/>
      <c r="R50" s="46"/>
    </row>
    <row r="51" spans="1:18" s="47" customFormat="1" ht="9.6" customHeight="1">
      <c r="A51" s="158">
        <v>12</v>
      </c>
      <c r="B51" s="37">
        <f>IF($D51="","",VLOOKUP($D51,'[9]Girls Do Main Draw Prep'!$A$7:$V$23,20))</f>
        <v>0</v>
      </c>
      <c r="C51" s="37">
        <f>IF($D51="","",VLOOKUP($D51,'[9]Girls Do Main Draw Prep'!$A$7:$V$23,21))</f>
        <v>0</v>
      </c>
      <c r="D51" s="38">
        <v>4</v>
      </c>
      <c r="E51" s="39" t="str">
        <f>UPPER(IF($D51="","",VLOOKUP($D51,'[9]Girls Do Main Draw Prep'!$A$7:$V$23,2)))</f>
        <v>ABRAHAM</v>
      </c>
      <c r="F51" s="39" t="str">
        <f>IF($D51="","",VLOOKUP($D51,'[9]Girls Do Main Draw Prep'!$A$7:$V$23,3))</f>
        <v>Isabel</v>
      </c>
      <c r="G51" s="159"/>
      <c r="H51" s="39">
        <f>IF($D51="","",VLOOKUP($D51,'[9]Girls Do Main Draw Prep'!$A$7:$V$23,4))</f>
        <v>0</v>
      </c>
      <c r="I51" s="171"/>
      <c r="J51" s="161"/>
      <c r="K51" s="162"/>
      <c r="L51" s="173"/>
      <c r="M51" s="180"/>
      <c r="N51" s="161"/>
      <c r="O51" s="172"/>
      <c r="P51" s="161"/>
      <c r="Q51" s="43"/>
      <c r="R51" s="46"/>
    </row>
    <row r="52" spans="1:18" s="47" customFormat="1" ht="9.6" customHeight="1">
      <c r="A52" s="163"/>
      <c r="B52" s="50"/>
      <c r="C52" s="50"/>
      <c r="D52" s="50"/>
      <c r="E52" s="39" t="str">
        <f>UPPER(IF($D51="","",VLOOKUP($D51,'[9]Girls Do Main Draw Prep'!$A$7:$V$23,7)))</f>
        <v>LEE YOUNG</v>
      </c>
      <c r="F52" s="39" t="str">
        <f>IF($D51="","",VLOOKUP($D51,'[9]Girls Do Main Draw Prep'!$A$7:$V$23,8))</f>
        <v>Keesa</v>
      </c>
      <c r="G52" s="159"/>
      <c r="H52" s="39">
        <f>IF($D51="","",VLOOKUP($D51,'[9]Girls Do Main Draw Prep'!$A$7:$V$23,9))</f>
        <v>0</v>
      </c>
      <c r="I52" s="164"/>
      <c r="J52" s="161"/>
      <c r="K52" s="162"/>
      <c r="L52" s="174"/>
      <c r="M52" s="208"/>
      <c r="N52" s="161"/>
      <c r="O52" s="172"/>
      <c r="P52" s="161"/>
      <c r="Q52" s="43"/>
      <c r="R52" s="46"/>
    </row>
    <row r="53" spans="1:18" s="47" customFormat="1" ht="9.6" customHeight="1">
      <c r="A53" s="163"/>
      <c r="B53" s="50"/>
      <c r="C53" s="50"/>
      <c r="D53" s="50"/>
      <c r="E53" s="161"/>
      <c r="F53" s="161"/>
      <c r="G53" s="155"/>
      <c r="H53" s="161"/>
      <c r="I53" s="176"/>
      <c r="J53" s="161"/>
      <c r="K53" s="162"/>
      <c r="L53" s="161"/>
      <c r="M53" s="166"/>
      <c r="N53" s="79" t="str">
        <f>UPPER(IF(OR(M54="a",M54="as"),L45,IF(OR(M54="b",M54="bs"),L61,)))</f>
        <v>DAVIS</v>
      </c>
      <c r="O53" s="172"/>
      <c r="P53" s="161"/>
      <c r="Q53" s="43"/>
      <c r="R53" s="46"/>
    </row>
    <row r="54" spans="1:18" s="47" customFormat="1" ht="9.6" customHeight="1">
      <c r="A54" s="163"/>
      <c r="B54" s="50"/>
      <c r="C54" s="50"/>
      <c r="D54" s="50"/>
      <c r="E54" s="161"/>
      <c r="F54" s="161"/>
      <c r="G54" s="155"/>
      <c r="H54" s="161"/>
      <c r="I54" s="176"/>
      <c r="J54" s="161"/>
      <c r="K54" s="162"/>
      <c r="L54" s="52" t="s">
        <v>13</v>
      </c>
      <c r="M54" s="60" t="s">
        <v>27</v>
      </c>
      <c r="N54" s="168" t="str">
        <f>UPPER(IF(OR(M54="a",M54="as"),L46,IF(OR(M54="b",M54="bs"),L62,)))</f>
        <v>KOYLASS</v>
      </c>
      <c r="O54" s="164"/>
      <c r="P54" s="161"/>
      <c r="Q54" s="43"/>
      <c r="R54" s="46"/>
    </row>
    <row r="55" spans="1:18" s="47" customFormat="1" ht="9.6" customHeight="1">
      <c r="A55" s="163">
        <v>13</v>
      </c>
      <c r="B55" s="37">
        <f>IF($D55="","",VLOOKUP($D55,'[9]Girls Do Main Draw Prep'!$A$7:$V$23,20))</f>
        <v>0</v>
      </c>
      <c r="C55" s="37">
        <f>IF($D55="","",VLOOKUP($D55,'[9]Girls Do Main Draw Prep'!$A$7:$V$23,21))</f>
        <v>0</v>
      </c>
      <c r="D55" s="38">
        <v>6</v>
      </c>
      <c r="E55" s="37" t="str">
        <f>UPPER(IF($D55="","",VLOOKUP($D55,'[9]Girls Do Main Draw Prep'!$A$7:$V$23,2)))</f>
        <v>FRANK</v>
      </c>
      <c r="F55" s="37" t="str">
        <f>IF($D55="","",VLOOKUP($D55,'[9]Girls Do Main Draw Prep'!$A$7:$V$23,3))</f>
        <v>Kaela</v>
      </c>
      <c r="G55" s="170"/>
      <c r="H55" s="37">
        <f>IF($D55="","",VLOOKUP($D55,'[9]Girls Do Main Draw Prep'!$A$7:$V$23,4))</f>
        <v>0</v>
      </c>
      <c r="I55" s="160"/>
      <c r="J55" s="161"/>
      <c r="K55" s="162"/>
      <c r="L55" s="161"/>
      <c r="M55" s="172"/>
      <c r="N55" s="161" t="s">
        <v>173</v>
      </c>
      <c r="O55" s="162"/>
      <c r="P55" s="161"/>
      <c r="Q55" s="43"/>
      <c r="R55" s="46"/>
    </row>
    <row r="56" spans="1:18" s="47" customFormat="1" ht="9.6" customHeight="1">
      <c r="A56" s="163"/>
      <c r="B56" s="50"/>
      <c r="C56" s="50"/>
      <c r="D56" s="50"/>
      <c r="E56" s="37" t="str">
        <f>UPPER(IF($D55="","",VLOOKUP($D55,'[9]Girls Do Main Draw Prep'!$A$7:$V$23,7)))</f>
        <v>LAWRENCE</v>
      </c>
      <c r="F56" s="37" t="str">
        <f>IF($D55="","",VLOOKUP($D55,'[9]Girls Do Main Draw Prep'!$A$7:$V$23,8))</f>
        <v>Emily</v>
      </c>
      <c r="G56" s="170"/>
      <c r="H56" s="37">
        <f>IF($D55="","",VLOOKUP($D55,'[9]Girls Do Main Draw Prep'!$A$7:$V$23,9))</f>
        <v>0</v>
      </c>
      <c r="I56" s="164"/>
      <c r="J56" s="165" t="str">
        <f>IF(I56="a",E55,IF(I56="b",E57,""))</f>
        <v/>
      </c>
      <c r="K56" s="162"/>
      <c r="L56" s="161"/>
      <c r="M56" s="172"/>
      <c r="N56" s="161"/>
      <c r="O56" s="162"/>
      <c r="P56" s="161"/>
      <c r="Q56" s="43"/>
      <c r="R56" s="46"/>
    </row>
    <row r="57" spans="1:18" s="47" customFormat="1" ht="9.6" customHeight="1">
      <c r="A57" s="163"/>
      <c r="B57" s="50"/>
      <c r="C57" s="50"/>
      <c r="D57" s="58"/>
      <c r="E57" s="161"/>
      <c r="F57" s="161"/>
      <c r="G57" s="155"/>
      <c r="H57" s="161"/>
      <c r="I57" s="166"/>
      <c r="J57" s="79" t="str">
        <f>UPPER(IF(OR(I58="a",I58="as"),E55,IF(OR(I58="b",I58="bs"),E59,)))</f>
        <v>FRANK</v>
      </c>
      <c r="K57" s="167"/>
      <c r="L57" s="161"/>
      <c r="M57" s="172"/>
      <c r="N57" s="161"/>
      <c r="O57" s="162"/>
      <c r="P57" s="161"/>
      <c r="Q57" s="43"/>
      <c r="R57" s="46"/>
    </row>
    <row r="58" spans="1:18" s="47" customFormat="1" ht="9.6" customHeight="1">
      <c r="A58" s="163"/>
      <c r="B58" s="50"/>
      <c r="C58" s="50"/>
      <c r="D58" s="58"/>
      <c r="E58" s="161"/>
      <c r="F58" s="161"/>
      <c r="G58" s="155"/>
      <c r="H58" s="52" t="s">
        <v>13</v>
      </c>
      <c r="I58" s="60" t="s">
        <v>17</v>
      </c>
      <c r="J58" s="168" t="str">
        <f>UPPER(IF(OR(I58="a",I58="as"),E56,IF(OR(I58="b",I58="bs"),E60,)))</f>
        <v>LAWRENCE</v>
      </c>
      <c r="K58" s="169"/>
      <c r="L58" s="161"/>
      <c r="M58" s="172"/>
      <c r="N58" s="161"/>
      <c r="O58" s="162"/>
      <c r="P58" s="161"/>
      <c r="Q58" s="43"/>
      <c r="R58" s="46"/>
    </row>
    <row r="59" spans="1:18" s="47" customFormat="1" ht="9.6" customHeight="1">
      <c r="A59" s="163">
        <v>14</v>
      </c>
      <c r="B59" s="37">
        <f>IF($D59="","",VLOOKUP($D59,'[9]Girls Do Main Draw Prep'!$A$7:$V$23,20))</f>
        <v>0</v>
      </c>
      <c r="C59" s="37">
        <f>IF($D59="","",VLOOKUP($D59,'[9]Girls Do Main Draw Prep'!$A$7:$V$23,21))</f>
        <v>0</v>
      </c>
      <c r="D59" s="38">
        <v>11</v>
      </c>
      <c r="E59" s="37" t="str">
        <f>UPPER(IF($D59="","",VLOOKUP($D59,'[9]Girls Do Main Draw Prep'!$A$7:$V$23,2)))</f>
        <v>PASCAL</v>
      </c>
      <c r="F59" s="37" t="str">
        <f>IF($D59="","",VLOOKUP($D59,'[9]Girls Do Main Draw Prep'!$A$7:$V$23,3))</f>
        <v>Alysa</v>
      </c>
      <c r="G59" s="170"/>
      <c r="H59" s="37">
        <f>IF($D59="","",VLOOKUP($D59,'[9]Girls Do Main Draw Prep'!$A$7:$V$23,4))</f>
        <v>0</v>
      </c>
      <c r="I59" s="171"/>
      <c r="J59" s="161" t="s">
        <v>179</v>
      </c>
      <c r="K59" s="172"/>
      <c r="L59" s="173"/>
      <c r="M59" s="180"/>
      <c r="N59" s="161"/>
      <c r="O59" s="162"/>
      <c r="P59" s="161"/>
      <c r="Q59" s="43"/>
      <c r="R59" s="46"/>
    </row>
    <row r="60" spans="1:18" s="47" customFormat="1" ht="9.6" customHeight="1">
      <c r="A60" s="163"/>
      <c r="B60" s="50"/>
      <c r="C60" s="50"/>
      <c r="D60" s="50"/>
      <c r="E60" s="37" t="str">
        <f>UPPER(IF($D59="","",VLOOKUP($D59,'[9]Girls Do Main Draw Prep'!$A$7:$V$23,7)))</f>
        <v>ROBERTS</v>
      </c>
      <c r="F60" s="37" t="str">
        <f>IF($D59="","",VLOOKUP($D59,'[9]Girls Do Main Draw Prep'!$A$7:$V$23,8))</f>
        <v>Kadiya</v>
      </c>
      <c r="G60" s="170"/>
      <c r="H60" s="37">
        <f>IF($D59="","",VLOOKUP($D59,'[9]Girls Do Main Draw Prep'!$A$7:$V$23,9))</f>
        <v>0</v>
      </c>
      <c r="I60" s="164"/>
      <c r="J60" s="161"/>
      <c r="K60" s="172"/>
      <c r="L60" s="174"/>
      <c r="M60" s="208"/>
      <c r="N60" s="161"/>
      <c r="O60" s="162"/>
      <c r="P60" s="161"/>
      <c r="Q60" s="43"/>
      <c r="R60" s="46"/>
    </row>
    <row r="61" spans="1:18" s="47" customFormat="1" ht="9.6" customHeight="1">
      <c r="A61" s="163"/>
      <c r="B61" s="50"/>
      <c r="C61" s="50"/>
      <c r="D61" s="58"/>
      <c r="E61" s="161"/>
      <c r="F61" s="161"/>
      <c r="G61" s="155"/>
      <c r="H61" s="161"/>
      <c r="I61" s="176"/>
      <c r="J61" s="161"/>
      <c r="K61" s="166"/>
      <c r="L61" s="79" t="str">
        <f>UPPER(IF(OR(K62="a",K62="as"),J57,IF(OR(K62="b",K62="bs"),J65,)))</f>
        <v>DAVIS</v>
      </c>
      <c r="M61" s="172"/>
      <c r="N61" s="161"/>
      <c r="O61" s="162"/>
      <c r="P61" s="161"/>
      <c r="Q61" s="43"/>
      <c r="R61" s="46"/>
    </row>
    <row r="62" spans="1:18" s="47" customFormat="1" ht="9.6" customHeight="1">
      <c r="A62" s="163"/>
      <c r="B62" s="50"/>
      <c r="C62" s="50"/>
      <c r="D62" s="58"/>
      <c r="E62" s="161"/>
      <c r="F62" s="161"/>
      <c r="G62" s="155"/>
      <c r="H62" s="161"/>
      <c r="I62" s="176"/>
      <c r="J62" s="52" t="s">
        <v>13</v>
      </c>
      <c r="K62" s="60" t="s">
        <v>27</v>
      </c>
      <c r="L62" s="168" t="str">
        <f>UPPER(IF(OR(K62="a",K62="as"),J58,IF(OR(K62="b",K62="bs"),J66,)))</f>
        <v>KOYLASS</v>
      </c>
      <c r="M62" s="164"/>
      <c r="N62" s="161"/>
      <c r="O62" s="162"/>
      <c r="P62" s="161"/>
      <c r="Q62" s="43"/>
      <c r="R62" s="46"/>
    </row>
    <row r="63" spans="1:18" s="47" customFormat="1" ht="9.6" customHeight="1">
      <c r="A63" s="163">
        <v>15</v>
      </c>
      <c r="B63" s="37">
        <f>IF($D63="","",VLOOKUP($D63,'[9]Girls Do Main Draw Prep'!$A$7:$V$23,20))</f>
        <v>0</v>
      </c>
      <c r="C63" s="37">
        <f>IF($D63="","",VLOOKUP($D63,'[9]Girls Do Main Draw Prep'!$A$7:$V$23,21))</f>
        <v>0</v>
      </c>
      <c r="D63" s="38">
        <v>16</v>
      </c>
      <c r="E63" s="37" t="str">
        <f>UPPER(IF($D63="","",VLOOKUP($D63,'[9]Girls Do Main Draw Prep'!$A$7:$V$23,2)))</f>
        <v>BYE</v>
      </c>
      <c r="F63" s="37">
        <f>IF($D63="","",VLOOKUP($D63,'[9]Girls Do Main Draw Prep'!$A$7:$V$23,3))</f>
        <v>0</v>
      </c>
      <c r="G63" s="170"/>
      <c r="H63" s="37">
        <f>IF($D63="","",VLOOKUP($D63,'[9]Girls Do Main Draw Prep'!$A$7:$V$23,4))</f>
        <v>0</v>
      </c>
      <c r="I63" s="160"/>
      <c r="J63" s="161"/>
      <c r="K63" s="172"/>
      <c r="L63" s="161" t="s">
        <v>186</v>
      </c>
      <c r="M63" s="162"/>
      <c r="N63" s="173"/>
      <c r="O63" s="162"/>
      <c r="P63" s="161"/>
      <c r="Q63" s="43"/>
      <c r="R63" s="46"/>
    </row>
    <row r="64" spans="1:18" s="47" customFormat="1" ht="9.6" customHeight="1">
      <c r="A64" s="163"/>
      <c r="B64" s="50"/>
      <c r="C64" s="50"/>
      <c r="D64" s="50"/>
      <c r="E64" s="37" t="str">
        <f>UPPER(IF($D63="","",VLOOKUP($D63,'[9]Girls Do Main Draw Prep'!$A$7:$V$23,7)))</f>
        <v>BYE</v>
      </c>
      <c r="F64" s="37">
        <f>IF($D63="","",VLOOKUP($D63,'[9]Girls Do Main Draw Prep'!$A$7:$V$23,8))</f>
        <v>0</v>
      </c>
      <c r="G64" s="170"/>
      <c r="H64" s="37">
        <f>IF($D63="","",VLOOKUP($D63,'[9]Girls Do Main Draw Prep'!$A$7:$V$23,9))</f>
        <v>0</v>
      </c>
      <c r="I64" s="164"/>
      <c r="J64" s="165" t="str">
        <f>IF(I64="a",E63,IF(I64="b",E65,""))</f>
        <v/>
      </c>
      <c r="K64" s="172"/>
      <c r="L64" s="161"/>
      <c r="M64" s="162"/>
      <c r="N64" s="161"/>
      <c r="O64" s="162"/>
      <c r="P64" s="161"/>
      <c r="Q64" s="43"/>
      <c r="R64" s="46"/>
    </row>
    <row r="65" spans="1:18" s="47" customFormat="1" ht="9.6" customHeight="1">
      <c r="A65" s="163"/>
      <c r="B65" s="50"/>
      <c r="C65" s="50"/>
      <c r="D65" s="50"/>
      <c r="E65" s="165"/>
      <c r="F65" s="165"/>
      <c r="G65" s="215"/>
      <c r="H65" s="165"/>
      <c r="I65" s="166"/>
      <c r="J65" s="79" t="str">
        <f>UPPER(IF(OR(I66="a",I66="as"),E63,IF(OR(I66="b",I66="bs"),E67,)))</f>
        <v>DAVIS</v>
      </c>
      <c r="K65" s="180"/>
      <c r="L65" s="161"/>
      <c r="M65" s="162"/>
      <c r="N65" s="161"/>
      <c r="O65" s="162"/>
      <c r="P65" s="161"/>
      <c r="Q65" s="43"/>
      <c r="R65" s="46"/>
    </row>
    <row r="66" spans="1:18" s="47" customFormat="1" ht="9.6" customHeight="1">
      <c r="A66" s="163"/>
      <c r="B66" s="50"/>
      <c r="C66" s="50"/>
      <c r="D66" s="50"/>
      <c r="E66" s="161"/>
      <c r="F66" s="161"/>
      <c r="G66" s="155"/>
      <c r="H66" s="52" t="s">
        <v>13</v>
      </c>
      <c r="I66" s="60" t="s">
        <v>29</v>
      </c>
      <c r="J66" s="168" t="str">
        <f>UPPER(IF(OR(I66="a",I66="as"),E64,IF(OR(I66="b",I66="bs"),E68,)))</f>
        <v>KOYLASS</v>
      </c>
      <c r="K66" s="164"/>
      <c r="L66" s="161"/>
      <c r="M66" s="162"/>
      <c r="N66" s="161"/>
      <c r="O66" s="162"/>
      <c r="P66" s="161"/>
      <c r="Q66" s="43"/>
      <c r="R66" s="46"/>
    </row>
    <row r="67" spans="1:18" s="47" customFormat="1" ht="9.6" customHeight="1">
      <c r="A67" s="158">
        <v>16</v>
      </c>
      <c r="B67" s="37">
        <f>IF($D67="","",VLOOKUP($D67,'[9]Girls Do Main Draw Prep'!$A$7:$V$23,20))</f>
        <v>0</v>
      </c>
      <c r="C67" s="37">
        <f>IF($D67="","",VLOOKUP($D67,'[9]Girls Do Main Draw Prep'!$A$7:$V$23,21))</f>
        <v>0</v>
      </c>
      <c r="D67" s="38">
        <v>2</v>
      </c>
      <c r="E67" s="39" t="str">
        <f>UPPER(IF($D67="","",VLOOKUP($D67,'[9]Girls Do Main Draw Prep'!$A$7:$V$23,2)))</f>
        <v>DAVIS</v>
      </c>
      <c r="F67" s="39" t="str">
        <f>IF($D67="","",VLOOKUP($D67,'[9]Girls Do Main Draw Prep'!$A$7:$V$23,3))</f>
        <v>Emma</v>
      </c>
      <c r="G67" s="159"/>
      <c r="H67" s="39">
        <f>IF($D67="","",VLOOKUP($D67,'[9]Girls Do Main Draw Prep'!$A$7:$V$23,4))</f>
        <v>0</v>
      </c>
      <c r="I67" s="171"/>
      <c r="J67" s="161"/>
      <c r="K67" s="162"/>
      <c r="L67" s="173"/>
      <c r="M67" s="167"/>
      <c r="N67" s="161"/>
      <c r="O67" s="162"/>
      <c r="P67" s="161"/>
      <c r="Q67" s="43"/>
      <c r="R67" s="46"/>
    </row>
    <row r="68" spans="1:18" s="47" customFormat="1" ht="9.6" customHeight="1">
      <c r="A68" s="163"/>
      <c r="B68" s="50"/>
      <c r="C68" s="50"/>
      <c r="D68" s="50"/>
      <c r="E68" s="39" t="str">
        <f>UPPER(IF($D67="","",VLOOKUP($D67,'[9]Girls Do Main Draw Prep'!$A$7:$V$23,7)))</f>
        <v>KOYLASS</v>
      </c>
      <c r="F68" s="39" t="str">
        <f>IF($D67="","",VLOOKUP($D67,'[9]Girls Do Main Draw Prep'!$A$7:$V$23,8))</f>
        <v>Victoria</v>
      </c>
      <c r="G68" s="159"/>
      <c r="H68" s="39">
        <f>IF($D67="","",VLOOKUP($D67,'[9]Girls Do Main Draw Prep'!$A$7:$V$23,9))</f>
        <v>0</v>
      </c>
      <c r="I68" s="164"/>
      <c r="J68" s="161"/>
      <c r="K68" s="162"/>
      <c r="L68" s="174"/>
      <c r="M68" s="175"/>
      <c r="N68" s="161"/>
      <c r="O68" s="162"/>
      <c r="P68" s="161"/>
      <c r="Q68" s="43"/>
      <c r="R68" s="46"/>
    </row>
    <row r="69" spans="1:18" s="47" customFormat="1" ht="27.75" customHeight="1">
      <c r="A69" s="185"/>
      <c r="B69" s="186"/>
      <c r="C69" s="186"/>
      <c r="D69" s="187"/>
      <c r="E69" s="188"/>
      <c r="F69" s="188"/>
      <c r="G69" s="33"/>
      <c r="H69" s="188"/>
      <c r="I69" s="189"/>
      <c r="J69" s="44"/>
      <c r="K69" s="45"/>
      <c r="L69" s="44"/>
      <c r="M69" s="45"/>
      <c r="N69" s="44"/>
      <c r="O69" s="45"/>
      <c r="P69" s="44"/>
      <c r="Q69" s="45"/>
      <c r="R69" s="46"/>
    </row>
    <row r="70" spans="1:18" s="87" customFormat="1" ht="6" customHeight="1">
      <c r="A70" s="185"/>
      <c r="B70" s="186"/>
      <c r="C70" s="186"/>
      <c r="D70" s="187"/>
      <c r="E70" s="188"/>
      <c r="F70" s="188"/>
      <c r="G70" s="190"/>
      <c r="H70" s="188"/>
      <c r="I70" s="189"/>
      <c r="J70" s="44"/>
      <c r="K70" s="45"/>
      <c r="L70" s="84"/>
      <c r="M70" s="85"/>
      <c r="N70" s="84"/>
      <c r="O70" s="85"/>
      <c r="P70" s="84"/>
      <c r="Q70" s="85"/>
      <c r="R70" s="86"/>
    </row>
    <row r="71" spans="1:18" s="100" customFormat="1" ht="10.5" customHeight="1">
      <c r="A71" s="88" t="s">
        <v>34</v>
      </c>
      <c r="B71" s="89"/>
      <c r="C71" s="90"/>
      <c r="D71" s="91" t="s">
        <v>35</v>
      </c>
      <c r="E71" s="92" t="s">
        <v>66</v>
      </c>
      <c r="F71" s="92"/>
      <c r="G71" s="92"/>
      <c r="H71" s="191"/>
      <c r="I71" s="92" t="s">
        <v>35</v>
      </c>
      <c r="J71" s="92" t="s">
        <v>67</v>
      </c>
      <c r="K71" s="95"/>
      <c r="L71" s="92" t="s">
        <v>38</v>
      </c>
      <c r="M71" s="96"/>
      <c r="N71" s="97" t="s">
        <v>39</v>
      </c>
      <c r="O71" s="97"/>
      <c r="P71" s="98"/>
      <c r="Q71" s="99"/>
    </row>
    <row r="72" spans="1:18" s="100" customFormat="1" ht="9" customHeight="1">
      <c r="A72" s="101" t="s">
        <v>40</v>
      </c>
      <c r="B72" s="102"/>
      <c r="C72" s="103"/>
      <c r="D72" s="104">
        <v>1</v>
      </c>
      <c r="E72" s="105" t="str">
        <f>IF(D72&gt;$Q$79,,UPPER(VLOOKUP(D72,'[9]Girls Do Main Draw Prep'!$A$7:$R$23,2)))</f>
        <v>KING</v>
      </c>
      <c r="F72" s="192"/>
      <c r="G72" s="192"/>
      <c r="H72" s="193"/>
      <c r="I72" s="194" t="s">
        <v>41</v>
      </c>
      <c r="J72" s="102"/>
      <c r="K72" s="109"/>
      <c r="L72" s="102"/>
      <c r="M72" s="110"/>
      <c r="N72" s="111" t="s">
        <v>68</v>
      </c>
      <c r="O72" s="112"/>
      <c r="P72" s="112"/>
      <c r="Q72" s="113"/>
    </row>
    <row r="73" spans="1:18" s="100" customFormat="1" ht="9" customHeight="1">
      <c r="A73" s="101" t="s">
        <v>43</v>
      </c>
      <c r="B73" s="102"/>
      <c r="C73" s="103"/>
      <c r="D73" s="104"/>
      <c r="E73" s="105" t="str">
        <f>IF(D72&gt;$Q$79,,UPPER(VLOOKUP(D72,'[9]Girls Do Main Draw Prep'!$A$7:$R$23,7)))</f>
        <v>NWOKOLO</v>
      </c>
      <c r="F73" s="192"/>
      <c r="G73" s="192"/>
      <c r="H73" s="193"/>
      <c r="I73" s="194"/>
      <c r="J73" s="102"/>
      <c r="K73" s="109"/>
      <c r="L73" s="102"/>
      <c r="M73" s="110"/>
      <c r="N73" s="116"/>
      <c r="O73" s="115"/>
      <c r="P73" s="116"/>
      <c r="Q73" s="117"/>
    </row>
    <row r="74" spans="1:18" s="100" customFormat="1" ht="9" customHeight="1">
      <c r="A74" s="118" t="s">
        <v>45</v>
      </c>
      <c r="B74" s="116"/>
      <c r="C74" s="119"/>
      <c r="D74" s="104">
        <v>2</v>
      </c>
      <c r="E74" s="105" t="str">
        <f>IF(D74&gt;$Q$79,,UPPER(VLOOKUP(D74,'[9]Girls Do Main Draw Prep'!$A$7:$R$23,2)))</f>
        <v>DAVIS</v>
      </c>
      <c r="F74" s="192"/>
      <c r="G74" s="192"/>
      <c r="H74" s="193"/>
      <c r="I74" s="194" t="s">
        <v>44</v>
      </c>
      <c r="J74" s="102"/>
      <c r="K74" s="109"/>
      <c r="L74" s="102"/>
      <c r="M74" s="110"/>
      <c r="N74" s="111" t="s">
        <v>47</v>
      </c>
      <c r="O74" s="112"/>
      <c r="P74" s="112"/>
      <c r="Q74" s="113"/>
    </row>
    <row r="75" spans="1:18" s="100" customFormat="1" ht="9" customHeight="1">
      <c r="A75" s="120"/>
      <c r="B75" s="24"/>
      <c r="C75" s="121"/>
      <c r="D75" s="104"/>
      <c r="E75" s="105" t="str">
        <f>IF(D74&gt;$Q$79,,UPPER(VLOOKUP(D74,'[9]Girls Do Main Draw Prep'!$A$7:$R$23,7)))</f>
        <v>KOYLASS</v>
      </c>
      <c r="F75" s="192"/>
      <c r="G75" s="192"/>
      <c r="H75" s="193"/>
      <c r="I75" s="194"/>
      <c r="J75" s="102"/>
      <c r="K75" s="109"/>
      <c r="L75" s="102"/>
      <c r="M75" s="110"/>
      <c r="N75" s="102"/>
      <c r="O75" s="109"/>
      <c r="P75" s="102"/>
      <c r="Q75" s="110"/>
    </row>
    <row r="76" spans="1:18" s="100" customFormat="1" ht="9" customHeight="1">
      <c r="A76" s="122" t="s">
        <v>49</v>
      </c>
      <c r="B76" s="123"/>
      <c r="C76" s="124"/>
      <c r="D76" s="104">
        <v>3</v>
      </c>
      <c r="E76" s="105" t="str">
        <f>IF(D76&gt;$Q$79,,UPPER(VLOOKUP(D76,'[9]Girls Do Main Draw Prep'!$A$7:$R$23,2)))</f>
        <v>TOM YEW</v>
      </c>
      <c r="F76" s="192"/>
      <c r="G76" s="192"/>
      <c r="H76" s="193"/>
      <c r="I76" s="194" t="s">
        <v>46</v>
      </c>
      <c r="J76" s="102"/>
      <c r="K76" s="109"/>
      <c r="L76" s="102"/>
      <c r="M76" s="110"/>
      <c r="N76" s="116"/>
      <c r="O76" s="115"/>
      <c r="P76" s="116"/>
      <c r="Q76" s="117"/>
    </row>
    <row r="77" spans="1:18" s="100" customFormat="1" ht="9" customHeight="1">
      <c r="A77" s="101" t="s">
        <v>40</v>
      </c>
      <c r="B77" s="102"/>
      <c r="C77" s="103"/>
      <c r="D77" s="104"/>
      <c r="E77" s="105" t="str">
        <f>IF(D76&gt;$Q$79,,UPPER(VLOOKUP(D76,'[9]Girls Do Main Draw Prep'!$A$7:$R$23,7)))</f>
        <v>JONES</v>
      </c>
      <c r="F77" s="192"/>
      <c r="G77" s="192"/>
      <c r="H77" s="193"/>
      <c r="I77" s="194"/>
      <c r="J77" s="102"/>
      <c r="K77" s="109"/>
      <c r="L77" s="102"/>
      <c r="M77" s="110"/>
      <c r="N77" s="111" t="s">
        <v>52</v>
      </c>
      <c r="O77" s="112"/>
      <c r="P77" s="112"/>
      <c r="Q77" s="113"/>
    </row>
    <row r="78" spans="1:18" s="100" customFormat="1" ht="9" customHeight="1">
      <c r="A78" s="101" t="s">
        <v>53</v>
      </c>
      <c r="B78" s="102"/>
      <c r="C78" s="125"/>
      <c r="D78" s="104">
        <v>4</v>
      </c>
      <c r="E78" s="105" t="str">
        <f>IF(D78&gt;$Q$79,,UPPER(VLOOKUP(D78,'[9]Girls Do Main Draw Prep'!$A$7:$R$23,2)))</f>
        <v>ABRAHAM</v>
      </c>
      <c r="F78" s="192"/>
      <c r="G78" s="192"/>
      <c r="H78" s="193"/>
      <c r="I78" s="194" t="s">
        <v>48</v>
      </c>
      <c r="J78" s="102"/>
      <c r="K78" s="109"/>
      <c r="L78" s="102"/>
      <c r="M78" s="110"/>
      <c r="N78" s="102"/>
      <c r="O78" s="109"/>
      <c r="P78" s="102"/>
      <c r="Q78" s="110"/>
    </row>
    <row r="79" spans="1:18" s="100" customFormat="1" ht="9" customHeight="1">
      <c r="A79" s="118" t="s">
        <v>55</v>
      </c>
      <c r="B79" s="116"/>
      <c r="C79" s="126"/>
      <c r="D79" s="127"/>
      <c r="E79" s="128" t="str">
        <f>IF(D78&gt;$Q$79,,UPPER(VLOOKUP(D78,'[9]Girls Do Main Draw Prep'!$A$7:$R$23,7)))</f>
        <v>LEE YOUNG</v>
      </c>
      <c r="F79" s="195"/>
      <c r="G79" s="195"/>
      <c r="H79" s="196"/>
      <c r="I79" s="197"/>
      <c r="J79" s="116"/>
      <c r="K79" s="115"/>
      <c r="L79" s="116"/>
      <c r="M79" s="117"/>
      <c r="N79" s="116" t="str">
        <f>Q4</f>
        <v>Lamech Kevin Clarke</v>
      </c>
      <c r="O79" s="115"/>
      <c r="P79" s="116"/>
      <c r="Q79" s="198">
        <f>MIN(4,'[9]Girls Do Main Draw Prep'!$V$5)</f>
        <v>4</v>
      </c>
    </row>
    <row r="80" spans="1:18" ht="15.75" customHeight="1"/>
    <row r="81" ht="9" customHeight="1"/>
  </sheetData>
  <mergeCells count="1">
    <mergeCell ref="F2:L2"/>
  </mergeCells>
  <conditionalFormatting sqref="B7 B11 B15 B19 B23 B27 B31 B35 B39 B43 B47 B51 B55 B59 B63 B67">
    <cfRule type="cellIs" dxfId="10" priority="1" stopIfTrue="1" operator="equal">
      <formula>"DA"</formula>
    </cfRule>
  </conditionalFormatting>
  <conditionalFormatting sqref="H10 H58 H42 H50 H34 H26 H18 H66 J30 L22 N38 J62 J46 L54 J14">
    <cfRule type="expression" dxfId="9" priority="2" stopIfTrue="1">
      <formula>AND($N$1="CU",H10="Umpire")</formula>
    </cfRule>
    <cfRule type="expression" dxfId="8" priority="3" stopIfTrue="1">
      <formula>AND($N$1="CU",H10&lt;&gt;"Umpire",I10&lt;&gt;"")</formula>
    </cfRule>
    <cfRule type="expression" dxfId="7" priority="4" stopIfTrue="1">
      <formula>AND($N$1="CU",H10&lt;&gt;"Umpire")</formula>
    </cfRule>
  </conditionalFormatting>
  <conditionalFormatting sqref="L13 L29 L45 L61 N21 N53 P37 J9 J17 J25 J33 J41 J49 J57 J65">
    <cfRule type="expression" dxfId="6" priority="5" stopIfTrue="1">
      <formula>#REF!="as"</formula>
    </cfRule>
    <cfRule type="expression" dxfId="5" priority="6" stopIfTrue="1">
      <formula>#REF!="bs"</formula>
    </cfRule>
  </conditionalFormatting>
  <conditionalFormatting sqref="L14 L30 L46 L62 N22 N54 P38 J10 J18 J26 J34 J42 J50 J58 J66">
    <cfRule type="expression" dxfId="4" priority="7" stopIfTrue="1">
      <formula>#REF!="as"</formula>
    </cfRule>
    <cfRule type="expression" dxfId="3" priority="8" stopIfTrue="1">
      <formula>#REF!="bs"</formula>
    </cfRule>
  </conditionalFormatting>
  <conditionalFormatting sqref="I10 I18 I26 I34 I42 I50 I58 I66 K62 K46 K30 K14 M22 M54 O38">
    <cfRule type="expression" dxfId="2" priority="9" stopIfTrue="1">
      <formula>$N$1="CU"</formula>
    </cfRule>
  </conditionalFormatting>
  <conditionalFormatting sqref="E7 E11 E15 E19 E23 E27 E31 E35 E39 E43 E47 E51 E55 E59 E63 E67">
    <cfRule type="cellIs" dxfId="1" priority="10" stopIfTrue="1" operator="equal">
      <formula>"Bye"</formula>
    </cfRule>
  </conditionalFormatting>
  <conditionalFormatting sqref="D7 D11 D15 D19 D23 D27 D31 D35 D39 D43 D47 D51 D55 D59 D63 D67">
    <cfRule type="cellIs" dxfId="0" priority="11" stopIfTrue="1" operator="lessThan">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scale="90" orientation="portrait" horizontalDpi="300" verticalDpi="300" copies="3"/>
  <drawing r:id="rId1"/>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P56"/>
  <sheetViews>
    <sheetView workbookViewId="0">
      <selection activeCell="I26" sqref="I26"/>
    </sheetView>
  </sheetViews>
  <sheetFormatPr defaultColWidth="8.85546875" defaultRowHeight="12.75"/>
  <cols>
    <col min="1" max="1" width="32.7109375" style="290" customWidth="1"/>
    <col min="2" max="2" width="13" style="290" customWidth="1"/>
    <col min="3" max="3" width="12.140625" style="290" customWidth="1"/>
    <col min="4" max="4" width="25.7109375" style="290" customWidth="1"/>
    <col min="5" max="5" width="14.85546875" style="290" customWidth="1"/>
    <col min="6" max="6" width="11" style="290" customWidth="1"/>
    <col min="7" max="7" width="9.85546875" style="290" customWidth="1"/>
    <col min="8" max="16384" width="8.85546875" style="290"/>
  </cols>
  <sheetData>
    <row r="1" spans="1:16" ht="15.75">
      <c r="A1" s="334"/>
      <c r="B1" s="334"/>
      <c r="C1" s="334"/>
      <c r="D1" s="334"/>
      <c r="E1" s="334"/>
      <c r="F1" s="334"/>
      <c r="G1" s="334"/>
      <c r="H1" s="334"/>
    </row>
    <row r="2" spans="1:16" ht="24" customHeight="1">
      <c r="A2" s="291"/>
      <c r="B2" s="291" t="s">
        <v>214</v>
      </c>
      <c r="C2" s="291"/>
      <c r="D2" s="291"/>
      <c r="E2" s="291"/>
      <c r="F2" s="292"/>
      <c r="G2" s="292"/>
      <c r="H2" s="292"/>
    </row>
    <row r="3" spans="1:16" ht="80.25" customHeight="1" thickBot="1">
      <c r="A3" s="293"/>
      <c r="B3" s="294"/>
      <c r="C3" s="294"/>
      <c r="D3" s="294"/>
      <c r="E3" s="294"/>
      <c r="F3" s="294"/>
      <c r="G3" s="294"/>
      <c r="H3" s="295"/>
      <c r="I3" s="296"/>
      <c r="J3" s="296"/>
      <c r="K3" s="296"/>
      <c r="L3" s="297"/>
      <c r="M3" s="298"/>
      <c r="N3" s="299"/>
      <c r="O3" s="300"/>
      <c r="P3" s="300"/>
    </row>
    <row r="4" spans="1:16" ht="15.75" thickTop="1">
      <c r="A4" s="301" t="s">
        <v>215</v>
      </c>
      <c r="B4" s="302"/>
      <c r="C4" s="302" t="s">
        <v>216</v>
      </c>
      <c r="D4" s="302"/>
      <c r="E4" s="302" t="s">
        <v>70</v>
      </c>
      <c r="F4" s="302"/>
      <c r="G4" s="303"/>
      <c r="H4" s="304"/>
      <c r="I4" s="305"/>
    </row>
    <row r="5" spans="1:16" ht="15">
      <c r="A5" s="306"/>
      <c r="B5" s="307"/>
      <c r="C5" s="307"/>
      <c r="D5" s="307"/>
      <c r="E5" s="307"/>
      <c r="F5" s="307"/>
      <c r="G5" s="308"/>
      <c r="H5" s="309"/>
      <c r="I5" s="305"/>
    </row>
    <row r="6" spans="1:16" ht="20.25">
      <c r="A6" s="310" t="s">
        <v>217</v>
      </c>
      <c r="B6" s="311"/>
      <c r="C6" s="311" t="s">
        <v>218</v>
      </c>
      <c r="D6" s="311"/>
      <c r="E6" s="311" t="s">
        <v>219</v>
      </c>
      <c r="F6" s="311"/>
      <c r="G6" s="312"/>
      <c r="H6" s="309"/>
      <c r="I6" s="305"/>
    </row>
    <row r="7" spans="1:16" ht="20.25">
      <c r="A7" s="313"/>
      <c r="B7" s="314"/>
      <c r="C7" s="314"/>
      <c r="D7" s="314"/>
      <c r="E7" s="314"/>
      <c r="F7" s="314"/>
      <c r="G7" s="315"/>
      <c r="H7" s="316"/>
      <c r="I7" s="305"/>
    </row>
    <row r="8" spans="1:16" ht="20.25">
      <c r="A8" s="310" t="s">
        <v>220</v>
      </c>
      <c r="B8" s="311"/>
      <c r="C8" s="311" t="s">
        <v>221</v>
      </c>
      <c r="D8" s="311"/>
      <c r="E8" s="311" t="s">
        <v>222</v>
      </c>
      <c r="F8" s="311"/>
      <c r="G8" s="312"/>
      <c r="H8" s="316"/>
      <c r="I8" s="305"/>
    </row>
    <row r="9" spans="1:16" ht="20.25">
      <c r="A9" s="313"/>
      <c r="B9" s="314"/>
      <c r="C9" s="314"/>
      <c r="D9" s="314"/>
      <c r="E9" s="314"/>
      <c r="F9" s="314"/>
      <c r="G9" s="315"/>
      <c r="H9" s="316"/>
      <c r="I9" s="305"/>
    </row>
    <row r="10" spans="1:16" ht="20.25">
      <c r="A10" s="310" t="s">
        <v>223</v>
      </c>
      <c r="B10" s="311"/>
      <c r="C10" s="311" t="s">
        <v>224</v>
      </c>
      <c r="D10" s="311"/>
      <c r="E10" s="311" t="s">
        <v>225</v>
      </c>
      <c r="F10" s="311"/>
      <c r="G10" s="312"/>
      <c r="H10" s="316"/>
      <c r="I10" s="305"/>
    </row>
    <row r="11" spans="1:16" ht="20.25">
      <c r="A11" s="313"/>
      <c r="B11" s="314"/>
      <c r="C11" s="314"/>
      <c r="D11" s="314"/>
      <c r="E11" s="314"/>
      <c r="F11" s="314"/>
      <c r="G11" s="315"/>
      <c r="H11" s="316"/>
      <c r="I11" s="305"/>
    </row>
    <row r="12" spans="1:16" ht="20.25">
      <c r="A12" s="310" t="s">
        <v>226</v>
      </c>
      <c r="B12" s="311"/>
      <c r="C12" s="311" t="s">
        <v>227</v>
      </c>
      <c r="D12" s="311"/>
      <c r="E12" s="317" t="s">
        <v>228</v>
      </c>
      <c r="F12" s="311"/>
      <c r="G12" s="312"/>
      <c r="H12" s="318"/>
      <c r="I12" s="305"/>
    </row>
    <row r="13" spans="1:16" ht="20.25">
      <c r="A13" s="313"/>
      <c r="B13" s="314"/>
      <c r="C13" s="314"/>
      <c r="D13" s="314"/>
      <c r="E13" s="314"/>
      <c r="F13" s="314"/>
      <c r="G13" s="315"/>
      <c r="H13" s="318"/>
      <c r="I13" s="305"/>
      <c r="K13" s="319"/>
    </row>
    <row r="14" spans="1:16" ht="20.25">
      <c r="A14" s="310" t="s">
        <v>229</v>
      </c>
      <c r="B14" s="311"/>
      <c r="C14" s="311" t="s">
        <v>230</v>
      </c>
      <c r="D14" s="311"/>
      <c r="E14" s="311" t="s">
        <v>231</v>
      </c>
      <c r="F14" s="311"/>
      <c r="G14" s="312"/>
      <c r="H14" s="318"/>
      <c r="I14" s="305"/>
    </row>
    <row r="15" spans="1:16" ht="20.25">
      <c r="A15" s="313"/>
      <c r="B15" s="314"/>
      <c r="C15" s="314"/>
      <c r="D15" s="314"/>
      <c r="E15" s="314"/>
      <c r="F15" s="314"/>
      <c r="G15" s="315"/>
      <c r="H15" s="318"/>
      <c r="I15" s="305"/>
    </row>
    <row r="16" spans="1:16" ht="20.25">
      <c r="A16" s="310" t="s">
        <v>232</v>
      </c>
      <c r="B16" s="311"/>
      <c r="C16" s="311" t="s">
        <v>233</v>
      </c>
      <c r="D16" s="311"/>
      <c r="E16" s="311" t="s">
        <v>234</v>
      </c>
      <c r="F16" s="311"/>
      <c r="G16" s="312"/>
      <c r="H16" s="318"/>
      <c r="I16" s="305"/>
    </row>
    <row r="17" spans="1:9" ht="20.25">
      <c r="A17" s="313"/>
      <c r="B17" s="314"/>
      <c r="C17" s="314"/>
      <c r="D17" s="314"/>
      <c r="E17" s="314"/>
      <c r="F17" s="314"/>
      <c r="G17" s="315"/>
      <c r="H17" s="318"/>
      <c r="I17" s="305"/>
    </row>
    <row r="18" spans="1:9" ht="20.25">
      <c r="A18" s="310" t="s">
        <v>235</v>
      </c>
      <c r="B18" s="311"/>
      <c r="C18" s="311" t="s">
        <v>236</v>
      </c>
      <c r="D18" s="311"/>
      <c r="E18" s="311" t="s">
        <v>237</v>
      </c>
      <c r="F18" s="311"/>
      <c r="G18" s="312"/>
      <c r="H18" s="318"/>
      <c r="I18" s="305"/>
    </row>
    <row r="19" spans="1:9" ht="20.25">
      <c r="A19" s="313"/>
      <c r="B19" s="314"/>
      <c r="C19" s="314"/>
      <c r="D19" s="314"/>
      <c r="E19" s="314"/>
      <c r="F19" s="314"/>
      <c r="G19" s="315"/>
      <c r="H19" s="318"/>
      <c r="I19" s="305"/>
    </row>
    <row r="20" spans="1:9" ht="20.25">
      <c r="A20" s="310" t="s">
        <v>238</v>
      </c>
      <c r="B20" s="311"/>
      <c r="C20" s="311" t="s">
        <v>239</v>
      </c>
      <c r="D20" s="311"/>
      <c r="E20" s="311" t="s">
        <v>240</v>
      </c>
      <c r="F20" s="311"/>
      <c r="G20" s="312"/>
      <c r="H20" s="318"/>
      <c r="I20" s="305"/>
    </row>
    <row r="21" spans="1:9" ht="20.25">
      <c r="A21" s="313"/>
      <c r="B21" s="314"/>
      <c r="C21" s="314"/>
      <c r="D21" s="314"/>
      <c r="E21" s="314"/>
      <c r="F21" s="314"/>
      <c r="G21" s="315"/>
      <c r="H21" s="318"/>
      <c r="I21" s="305"/>
    </row>
    <row r="22" spans="1:9" ht="20.25">
      <c r="A22" s="310" t="s">
        <v>241</v>
      </c>
      <c r="B22" s="311"/>
      <c r="C22" s="311" t="s">
        <v>242</v>
      </c>
      <c r="D22" s="311"/>
      <c r="E22" s="311" t="s">
        <v>243</v>
      </c>
      <c r="F22" s="311"/>
      <c r="G22" s="312"/>
      <c r="H22" s="318"/>
      <c r="I22" s="305"/>
    </row>
    <row r="23" spans="1:9" ht="20.25">
      <c r="A23" s="313"/>
      <c r="B23" s="314"/>
      <c r="C23" s="314"/>
      <c r="D23" s="314"/>
      <c r="E23" s="314"/>
      <c r="F23" s="314"/>
      <c r="G23" s="315"/>
      <c r="H23" s="318"/>
      <c r="I23" s="305"/>
    </row>
    <row r="24" spans="1:9" ht="20.25">
      <c r="A24" s="310" t="s">
        <v>244</v>
      </c>
      <c r="B24" s="311"/>
      <c r="C24" s="311" t="s">
        <v>245</v>
      </c>
      <c r="D24" s="311"/>
      <c r="E24" s="311" t="s">
        <v>246</v>
      </c>
      <c r="F24" s="311"/>
      <c r="G24" s="312"/>
      <c r="H24" s="318"/>
      <c r="I24" s="305"/>
    </row>
    <row r="25" spans="1:9" ht="12.95" customHeight="1">
      <c r="A25" s="313"/>
      <c r="B25" s="314"/>
      <c r="C25" s="314"/>
      <c r="D25" s="314"/>
      <c r="E25" s="314"/>
      <c r="F25" s="314"/>
      <c r="G25" s="315"/>
      <c r="H25" s="318"/>
      <c r="I25" s="305"/>
    </row>
    <row r="26" spans="1:9" ht="18" customHeight="1">
      <c r="A26" s="310" t="s">
        <v>247</v>
      </c>
      <c r="B26" s="311"/>
      <c r="C26" s="311" t="s">
        <v>248</v>
      </c>
      <c r="D26" s="311"/>
      <c r="E26" s="311" t="s">
        <v>249</v>
      </c>
      <c r="F26" s="311"/>
      <c r="G26" s="312"/>
      <c r="H26" s="318"/>
      <c r="I26" s="305"/>
    </row>
    <row r="27" spans="1:9" ht="27" customHeight="1">
      <c r="A27" s="313"/>
      <c r="B27" s="314"/>
      <c r="C27" s="314"/>
      <c r="D27" s="314"/>
      <c r="E27" s="314"/>
      <c r="F27" s="314"/>
      <c r="G27" s="315"/>
      <c r="H27" s="318"/>
      <c r="I27" s="305"/>
    </row>
    <row r="28" spans="1:9" ht="17.100000000000001" customHeight="1">
      <c r="A28" s="310" t="s">
        <v>250</v>
      </c>
      <c r="B28" s="311"/>
      <c r="C28" s="311" t="s">
        <v>251</v>
      </c>
      <c r="D28" s="311"/>
      <c r="E28" s="311" t="s">
        <v>252</v>
      </c>
      <c r="F28" s="311"/>
      <c r="G28" s="312"/>
      <c r="H28" s="318"/>
      <c r="I28" s="305"/>
    </row>
    <row r="29" spans="1:9" ht="13.5" customHeight="1">
      <c r="A29" s="313"/>
      <c r="B29" s="314"/>
      <c r="C29" s="314"/>
      <c r="D29" s="314"/>
      <c r="E29" s="314"/>
      <c r="F29" s="314"/>
      <c r="G29" s="315"/>
      <c r="H29" s="318"/>
      <c r="I29" s="305"/>
    </row>
    <row r="30" spans="1:9" ht="15.95" customHeight="1">
      <c r="A30" s="310" t="s">
        <v>253</v>
      </c>
      <c r="B30" s="311"/>
      <c r="C30" s="311" t="s">
        <v>254</v>
      </c>
      <c r="D30" s="311"/>
      <c r="E30" s="311" t="s">
        <v>255</v>
      </c>
      <c r="F30" s="311"/>
      <c r="G30" s="312"/>
      <c r="H30" s="318"/>
      <c r="I30" s="305"/>
    </row>
    <row r="31" spans="1:9" ht="12" customHeight="1">
      <c r="A31" s="313"/>
      <c r="B31" s="314"/>
      <c r="C31" s="314"/>
      <c r="D31" s="314"/>
      <c r="E31" s="314"/>
      <c r="F31" s="314"/>
      <c r="G31" s="315"/>
      <c r="H31" s="318"/>
      <c r="I31" s="305"/>
    </row>
    <row r="32" spans="1:9" ht="15.95" customHeight="1">
      <c r="A32" s="310" t="s">
        <v>256</v>
      </c>
      <c r="B32" s="311"/>
      <c r="C32" s="311" t="s">
        <v>257</v>
      </c>
      <c r="D32" s="311"/>
      <c r="E32" s="311" t="s">
        <v>258</v>
      </c>
      <c r="F32" s="311"/>
      <c r="G32" s="312"/>
      <c r="H32" s="318"/>
      <c r="I32" s="305"/>
    </row>
    <row r="33" spans="1:9" ht="20.25">
      <c r="A33" s="313"/>
      <c r="B33" s="314" t="s">
        <v>259</v>
      </c>
      <c r="C33" s="314" t="s">
        <v>260</v>
      </c>
      <c r="D33" s="314"/>
      <c r="E33" s="314"/>
      <c r="F33" s="314"/>
      <c r="G33" s="315"/>
      <c r="H33" s="318"/>
      <c r="I33" s="305"/>
    </row>
    <row r="34" spans="1:9" ht="12.95" customHeight="1">
      <c r="A34" s="310"/>
      <c r="B34" s="311"/>
      <c r="C34" s="311"/>
      <c r="D34" s="311"/>
      <c r="E34" s="311"/>
      <c r="F34" s="311"/>
      <c r="G34" s="312"/>
      <c r="H34" s="320"/>
      <c r="I34" s="305"/>
    </row>
    <row r="35" spans="1:9" ht="15" customHeight="1">
      <c r="A35" s="313"/>
      <c r="B35" s="314"/>
      <c r="C35" s="314"/>
      <c r="D35" s="314"/>
      <c r="E35" s="314"/>
      <c r="F35" s="314"/>
      <c r="G35" s="315"/>
      <c r="H35" s="320"/>
      <c r="I35" s="305"/>
    </row>
    <row r="36" spans="1:9" ht="20.25" customHeight="1">
      <c r="A36" s="310" t="s">
        <v>261</v>
      </c>
      <c r="B36" s="311"/>
      <c r="C36" s="311" t="s">
        <v>262</v>
      </c>
      <c r="D36" s="311"/>
      <c r="E36" s="311" t="s">
        <v>263</v>
      </c>
      <c r="F36" s="311"/>
      <c r="G36" s="312"/>
      <c r="H36" s="320"/>
      <c r="I36" s="305"/>
    </row>
    <row r="37" spans="1:9" ht="20.25">
      <c r="A37" s="313"/>
      <c r="B37" s="314"/>
      <c r="C37" s="314" t="s">
        <v>264</v>
      </c>
      <c r="D37" s="314"/>
      <c r="E37" s="314" t="s">
        <v>252</v>
      </c>
      <c r="F37" s="314"/>
      <c r="G37" s="315"/>
      <c r="H37" s="320"/>
      <c r="I37" s="305"/>
    </row>
    <row r="38" spans="1:9" ht="39" customHeight="1">
      <c r="A38" s="310" t="s">
        <v>265</v>
      </c>
      <c r="B38" s="311"/>
      <c r="C38" s="311" t="s">
        <v>266</v>
      </c>
      <c r="D38" s="311"/>
      <c r="E38" s="311" t="s">
        <v>267</v>
      </c>
      <c r="F38" s="311"/>
      <c r="G38" s="312"/>
      <c r="H38" s="320"/>
      <c r="I38" s="305"/>
    </row>
    <row r="39" spans="1:9" ht="20.25">
      <c r="A39" s="313"/>
      <c r="B39" s="314"/>
      <c r="C39" s="314" t="s">
        <v>268</v>
      </c>
      <c r="D39" s="314"/>
      <c r="E39" s="314" t="s">
        <v>269</v>
      </c>
      <c r="F39" s="314"/>
      <c r="G39" s="315"/>
      <c r="H39" s="320"/>
      <c r="I39" s="305"/>
    </row>
    <row r="40" spans="1:9" ht="32.1" customHeight="1">
      <c r="A40" s="310" t="s">
        <v>270</v>
      </c>
      <c r="B40" s="311"/>
      <c r="C40" s="311" t="s">
        <v>271</v>
      </c>
      <c r="D40" s="311"/>
      <c r="E40" s="311" t="s">
        <v>272</v>
      </c>
      <c r="F40" s="311"/>
      <c r="G40" s="312"/>
      <c r="H40" s="320"/>
      <c r="I40" s="305"/>
    </row>
    <row r="41" spans="1:9" ht="20.25">
      <c r="A41" s="313"/>
      <c r="B41" s="314"/>
      <c r="C41" s="314" t="s">
        <v>273</v>
      </c>
      <c r="D41" s="314"/>
      <c r="E41" s="314" t="s">
        <v>274</v>
      </c>
      <c r="F41" s="314"/>
      <c r="G41" s="315"/>
      <c r="H41" s="320"/>
      <c r="I41" s="305"/>
    </row>
    <row r="42" spans="1:9" ht="30" customHeight="1">
      <c r="A42" s="310" t="s">
        <v>275</v>
      </c>
      <c r="B42" s="311"/>
      <c r="C42" s="311" t="s">
        <v>276</v>
      </c>
      <c r="D42" s="311"/>
      <c r="E42" s="311" t="s">
        <v>233</v>
      </c>
      <c r="F42" s="311"/>
      <c r="G42" s="312"/>
      <c r="H42" s="320"/>
      <c r="I42" s="305"/>
    </row>
    <row r="43" spans="1:9" ht="20.25">
      <c r="A43" s="313"/>
      <c r="B43" s="314"/>
      <c r="C43" s="314" t="s">
        <v>277</v>
      </c>
      <c r="D43" s="314"/>
      <c r="E43" s="314" t="s">
        <v>278</v>
      </c>
      <c r="F43" s="314"/>
      <c r="G43" s="315"/>
      <c r="H43" s="320"/>
      <c r="I43" s="305"/>
    </row>
    <row r="44" spans="1:9" ht="36" customHeight="1">
      <c r="A44" s="310" t="s">
        <v>279</v>
      </c>
      <c r="B44" s="311"/>
      <c r="C44" s="311" t="s">
        <v>280</v>
      </c>
      <c r="D44" s="311"/>
      <c r="E44" s="311" t="s">
        <v>281</v>
      </c>
      <c r="F44" s="311"/>
      <c r="G44" s="312"/>
      <c r="H44" s="320"/>
      <c r="I44" s="305"/>
    </row>
    <row r="45" spans="1:9" ht="18" customHeight="1">
      <c r="A45" s="313"/>
      <c r="B45" s="314"/>
      <c r="C45" s="314" t="s">
        <v>222</v>
      </c>
      <c r="D45" s="314"/>
      <c r="E45" s="314" t="s">
        <v>282</v>
      </c>
      <c r="F45" s="314"/>
      <c r="G45" s="315"/>
      <c r="H45" s="320"/>
      <c r="I45" s="305"/>
    </row>
    <row r="46" spans="1:9" ht="36" customHeight="1">
      <c r="A46" s="310" t="s">
        <v>283</v>
      </c>
      <c r="B46" s="311"/>
      <c r="C46" s="311" t="s">
        <v>231</v>
      </c>
      <c r="D46" s="311"/>
      <c r="E46" s="311" t="s">
        <v>284</v>
      </c>
      <c r="F46" s="311"/>
      <c r="G46" s="312"/>
      <c r="H46" s="320"/>
      <c r="I46" s="305"/>
    </row>
    <row r="47" spans="1:9" ht="20.25">
      <c r="A47" s="313"/>
      <c r="B47" s="314"/>
      <c r="C47" s="314" t="s">
        <v>285</v>
      </c>
      <c r="D47" s="314"/>
      <c r="E47" s="314" t="s">
        <v>286</v>
      </c>
      <c r="F47" s="314"/>
      <c r="G47" s="315"/>
      <c r="H47" s="320"/>
      <c r="I47" s="305"/>
    </row>
    <row r="48" spans="1:9" ht="30" customHeight="1">
      <c r="A48" s="310" t="s">
        <v>287</v>
      </c>
      <c r="B48" s="311"/>
      <c r="C48" s="311" t="s">
        <v>288</v>
      </c>
      <c r="D48" s="311"/>
      <c r="E48" s="311" t="s">
        <v>289</v>
      </c>
      <c r="F48" s="311"/>
      <c r="G48" s="312"/>
      <c r="H48" s="320"/>
      <c r="I48" s="305"/>
    </row>
    <row r="49" spans="1:9" ht="20.25">
      <c r="A49" s="313"/>
      <c r="B49" s="314"/>
      <c r="C49" s="314" t="s">
        <v>290</v>
      </c>
      <c r="D49" s="314"/>
      <c r="E49" s="314" t="s">
        <v>249</v>
      </c>
      <c r="F49" s="314"/>
      <c r="G49" s="315"/>
      <c r="H49" s="320"/>
      <c r="I49" s="305"/>
    </row>
    <row r="50" spans="1:9" ht="27" customHeight="1">
      <c r="A50" s="310" t="s">
        <v>291</v>
      </c>
      <c r="B50" s="311"/>
      <c r="C50" s="311" t="s">
        <v>292</v>
      </c>
      <c r="D50" s="311"/>
      <c r="E50" s="311" t="s">
        <v>293</v>
      </c>
      <c r="F50" s="311"/>
      <c r="G50" s="312"/>
      <c r="H50" s="320"/>
      <c r="I50" s="305"/>
    </row>
    <row r="51" spans="1:9" ht="20.25">
      <c r="A51" s="313"/>
      <c r="B51" s="314"/>
      <c r="C51" s="314" t="s">
        <v>294</v>
      </c>
      <c r="D51" s="314"/>
      <c r="E51" s="314" t="s">
        <v>295</v>
      </c>
      <c r="F51" s="314"/>
      <c r="G51" s="315"/>
      <c r="H51" s="320"/>
      <c r="I51" s="305"/>
    </row>
    <row r="52" spans="1:9" ht="20.25">
      <c r="A52" s="310"/>
      <c r="B52" s="311"/>
      <c r="C52" s="311"/>
      <c r="D52" s="311"/>
      <c r="E52" s="311"/>
      <c r="F52" s="311"/>
      <c r="G52" s="312"/>
      <c r="H52" s="320"/>
      <c r="I52" s="305"/>
    </row>
    <row r="53" spans="1:9" ht="20.25">
      <c r="A53" s="313"/>
      <c r="B53" s="314"/>
      <c r="C53" s="314"/>
      <c r="D53" s="314"/>
      <c r="E53" s="314"/>
      <c r="F53" s="314"/>
      <c r="G53" s="315"/>
      <c r="H53" s="320"/>
      <c r="I53" s="305"/>
    </row>
    <row r="54" spans="1:9" ht="20.25">
      <c r="A54" s="310"/>
      <c r="B54" s="311"/>
      <c r="C54" s="311"/>
      <c r="D54" s="311"/>
      <c r="E54" s="311"/>
      <c r="F54" s="311"/>
      <c r="G54" s="312"/>
      <c r="H54" s="320"/>
      <c r="I54" s="305"/>
    </row>
    <row r="55" spans="1:9" ht="15.75" thickBot="1">
      <c r="A55" s="321"/>
      <c r="B55" s="322"/>
      <c r="C55" s="323"/>
      <c r="D55" s="323"/>
      <c r="E55" s="322"/>
      <c r="F55" s="322"/>
      <c r="G55" s="324"/>
      <c r="H55" s="320"/>
      <c r="I55" s="305"/>
    </row>
    <row r="56" spans="1:9" ht="13.5" thickTop="1"/>
  </sheetData>
  <mergeCells count="1">
    <mergeCell ref="A1:H1"/>
  </mergeCells>
  <pageMargins left="0.25" right="0.25" top="0" bottom="1" header="0.5" footer="0.5"/>
  <pageSetup scale="57" orientation="portrait" horizontalDpi="4294967293" verticalDpi="4294967293" r:id="rId1"/>
  <headerFooter alignWithMargins="0"/>
  <rowBreaks count="1" manualBreakCount="1">
    <brk id="54" max="7" man="1"/>
  </rowBreaks>
  <drawing r:id="rId2"/>
</worksheet>
</file>

<file path=xl/worksheets/sheet3.xml><?xml version="1.0" encoding="utf-8"?>
<worksheet xmlns="http://schemas.openxmlformats.org/spreadsheetml/2006/main" xmlns:r="http://schemas.openxmlformats.org/officeDocument/2006/relationships">
  <sheetPr codeName="Sheet137" enableFormatConditionsCalculation="0">
    <tabColor rgb="FF0070C0"/>
    <pageSetUpPr fitToPage="1"/>
  </sheetPr>
  <dimension ref="A1:T79"/>
  <sheetViews>
    <sheetView showGridLines="0" showZeros="0" workbookViewId="0">
      <selection activeCell="Y72" sqref="Y72"/>
    </sheetView>
  </sheetViews>
  <sheetFormatPr defaultColWidth="8.85546875"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3" customWidth="1"/>
    <col min="10" max="10" width="10.7109375" customWidth="1"/>
    <col min="11" max="11" width="1.7109375" style="133" customWidth="1"/>
    <col min="12" max="12" width="10.7109375" customWidth="1"/>
    <col min="13" max="13" width="1.7109375" style="134" customWidth="1"/>
    <col min="14" max="14" width="10.7109375" customWidth="1"/>
    <col min="15" max="15" width="1.7109375" style="133" customWidth="1"/>
    <col min="16" max="16" width="10.7109375" customWidth="1"/>
    <col min="17" max="17" width="1.7109375" style="134" customWidth="1"/>
    <col min="18" max="18" width="9.140625" hidden="1" customWidth="1"/>
    <col min="19" max="19" width="8.7109375" customWidth="1"/>
    <col min="20" max="20" width="9.140625" hidden="1" customWidth="1"/>
  </cols>
  <sheetData>
    <row r="1" spans="1:20" s="6" customFormat="1" ht="75" customHeight="1">
      <c r="A1" s="1">
        <f>'[1]Week SetUp'!$A$6</f>
        <v>0</v>
      </c>
      <c r="B1" s="1"/>
      <c r="C1" s="2"/>
      <c r="D1" s="2"/>
      <c r="E1" s="2"/>
      <c r="F1" s="2"/>
      <c r="G1" s="2"/>
      <c r="H1" s="2"/>
      <c r="I1" s="3"/>
      <c r="J1" s="4"/>
      <c r="K1" s="4"/>
      <c r="L1" s="5"/>
      <c r="M1" s="3"/>
      <c r="N1" s="3" t="s">
        <v>0</v>
      </c>
      <c r="O1" s="3"/>
      <c r="P1" s="2"/>
      <c r="Q1" s="3"/>
    </row>
    <row r="2" spans="1:20" s="10" customFormat="1" ht="15.75">
      <c r="A2" s="7"/>
      <c r="B2" s="7"/>
      <c r="C2" s="7"/>
      <c r="D2" s="7"/>
      <c r="E2" s="329" t="s">
        <v>71</v>
      </c>
      <c r="F2" s="329"/>
      <c r="G2" s="329"/>
      <c r="H2" s="329"/>
      <c r="I2" s="329"/>
      <c r="J2" s="329"/>
      <c r="K2" s="329"/>
      <c r="L2" s="329"/>
      <c r="M2" s="8"/>
      <c r="N2" s="9"/>
      <c r="O2" s="8"/>
      <c r="P2" s="9"/>
      <c r="Q2" s="8"/>
    </row>
    <row r="3" spans="1:20" s="15" customFormat="1" ht="11.25" customHeight="1">
      <c r="A3" s="11" t="s">
        <v>2</v>
      </c>
      <c r="B3" s="11"/>
      <c r="C3" s="11"/>
      <c r="D3" s="11"/>
      <c r="E3" s="11"/>
      <c r="F3" s="11" t="s">
        <v>58</v>
      </c>
      <c r="G3" s="11"/>
      <c r="H3" s="11"/>
      <c r="I3" s="12"/>
      <c r="J3" s="13"/>
      <c r="K3" s="12"/>
      <c r="L3" s="11"/>
      <c r="M3" s="12"/>
      <c r="N3" s="11"/>
      <c r="O3" s="12"/>
      <c r="P3" s="11"/>
      <c r="Q3" s="14" t="s">
        <v>3</v>
      </c>
    </row>
    <row r="4" spans="1:20" s="23" customFormat="1" ht="11.25" customHeight="1" thickBot="1">
      <c r="A4" s="16" t="str">
        <f>'[1]Week SetUp'!$A$10</f>
        <v>16th - 21st December 2017</v>
      </c>
      <c r="B4" s="16"/>
      <c r="C4" s="16"/>
      <c r="D4" s="17"/>
      <c r="E4" s="17"/>
      <c r="F4" s="17" t="str">
        <f>'[1]Week SetUp'!$C$10</f>
        <v>Jean Merry</v>
      </c>
      <c r="G4" s="18"/>
      <c r="H4" s="17"/>
      <c r="I4" s="19"/>
      <c r="J4" s="20">
        <f>'[1]Week SetUp'!$D$10</f>
        <v>0</v>
      </c>
      <c r="K4" s="19"/>
      <c r="L4" s="21">
        <f>'[1]Week SetUp'!$A$12</f>
        <v>0</v>
      </c>
      <c r="M4" s="19"/>
      <c r="N4" s="17"/>
      <c r="O4" s="19"/>
      <c r="P4" s="17"/>
      <c r="Q4" s="22" t="str">
        <f>'[1]Week SetUp'!$E$10</f>
        <v>Lamech Kevin Clarke</v>
      </c>
    </row>
    <row r="5" spans="1:20" s="15" customFormat="1" ht="9">
      <c r="A5" s="24"/>
      <c r="B5" s="25" t="s">
        <v>4</v>
      </c>
      <c r="C5" s="25" t="s">
        <v>5</v>
      </c>
      <c r="D5" s="25" t="s">
        <v>6</v>
      </c>
      <c r="E5" s="26" t="s">
        <v>7</v>
      </c>
      <c r="F5" s="26" t="s">
        <v>8</v>
      </c>
      <c r="G5" s="26"/>
      <c r="H5" s="26"/>
      <c r="I5" s="26"/>
      <c r="J5" s="25" t="s">
        <v>9</v>
      </c>
      <c r="K5" s="27"/>
      <c r="L5" s="25" t="s">
        <v>11</v>
      </c>
      <c r="M5" s="27"/>
      <c r="N5" s="25" t="s">
        <v>12</v>
      </c>
      <c r="O5" s="27"/>
      <c r="P5" s="25" t="s">
        <v>70</v>
      </c>
      <c r="Q5" s="28"/>
    </row>
    <row r="6" spans="1:20" s="15"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f>IF($D7="","",VLOOKUP($D7,'[1]Boys Si Main Draw Prep'!$A$7:$P$22,15))</f>
        <v>0</v>
      </c>
      <c r="C7" s="37">
        <f>IF($D7="","",VLOOKUP($D7,'[1]Boys Si Main Draw Prep'!$A$7:$P$22,16))</f>
        <v>0</v>
      </c>
      <c r="D7" s="38">
        <v>1</v>
      </c>
      <c r="E7" s="39" t="str">
        <f>UPPER(IF($D7="","",VLOOKUP($D7,'[1]Boys Si Main Draw Prep'!$A$7:$P$22,2)))</f>
        <v>HAMEL-SMITH</v>
      </c>
      <c r="F7" s="39" t="str">
        <f>IF($D7="","",VLOOKUP($D7,'[1]Boys Si Main Draw Prep'!$A$7:$P$22,3))</f>
        <v>Logan</v>
      </c>
      <c r="G7" s="39"/>
      <c r="H7" s="39">
        <f>IF($D7="","",VLOOKUP($D7,'[1]Boys Si Main Draw Prep'!$A$7:$P$22,4))</f>
        <v>0</v>
      </c>
      <c r="I7" s="40"/>
      <c r="J7" s="41"/>
      <c r="K7" s="41"/>
      <c r="L7" s="41"/>
      <c r="M7" s="41"/>
      <c r="N7" s="42"/>
      <c r="O7" s="43"/>
      <c r="P7" s="44"/>
      <c r="Q7" s="45"/>
      <c r="R7" s="46"/>
      <c r="T7" s="48" t="str">
        <f>'[1]SetUp Officials'!P21</f>
        <v>Umpire</v>
      </c>
    </row>
    <row r="8" spans="1:20" s="47" customFormat="1" ht="9.6" customHeight="1">
      <c r="A8" s="49"/>
      <c r="B8" s="50"/>
      <c r="C8" s="50"/>
      <c r="D8" s="50"/>
      <c r="E8" s="41"/>
      <c r="F8" s="41"/>
      <c r="G8" s="51"/>
      <c r="H8" s="52" t="s">
        <v>13</v>
      </c>
      <c r="I8" s="53" t="s">
        <v>14</v>
      </c>
      <c r="J8" s="54" t="str">
        <f>UPPER(IF(OR(I8="a",I8="as"),E7,IF(OR(I8="b",I8="bs"),E9,)))</f>
        <v>HAMEL-SMITH</v>
      </c>
      <c r="K8" s="54"/>
      <c r="L8" s="41"/>
      <c r="M8" s="41"/>
      <c r="N8" s="42"/>
      <c r="O8" s="43"/>
      <c r="P8" s="44"/>
      <c r="Q8" s="45"/>
      <c r="R8" s="46"/>
      <c r="T8" s="55" t="str">
        <f>'[1]SetUp Officials'!P22</f>
        <v/>
      </c>
    </row>
    <row r="9" spans="1:20" s="47" customFormat="1" ht="9.6" customHeight="1">
      <c r="A9" s="49">
        <v>2</v>
      </c>
      <c r="B9" s="37">
        <f>IF($D9="","",VLOOKUP($D9,'[1]Boys Si Main Draw Prep'!$A$7:$P$22,15))</f>
        <v>0</v>
      </c>
      <c r="C9" s="37">
        <f>IF($D9="","",VLOOKUP($D9,'[1]Boys Si Main Draw Prep'!$A$7:$P$22,16))</f>
        <v>0</v>
      </c>
      <c r="D9" s="38">
        <v>11</v>
      </c>
      <c r="E9" s="37" t="str">
        <f>UPPER(IF($D9="","",VLOOKUP($D9,'[1]Boys Si Main Draw Prep'!$A$7:$P$22,2)))</f>
        <v>BYE</v>
      </c>
      <c r="F9" s="37">
        <f>IF($D9="","",VLOOKUP($D9,'[1]Boys Si Main Draw Prep'!$A$7:$P$22,3))</f>
        <v>0</v>
      </c>
      <c r="G9" s="37"/>
      <c r="H9" s="37">
        <f>IF($D9="","",VLOOKUP($D9,'[1]Boys Si Main Draw Prep'!$A$7:$P$22,4))</f>
        <v>0</v>
      </c>
      <c r="I9" s="56"/>
      <c r="J9" s="41"/>
      <c r="K9" s="57"/>
      <c r="L9" s="41"/>
      <c r="M9" s="41"/>
      <c r="N9" s="42"/>
      <c r="O9" s="43"/>
      <c r="P9" s="44"/>
      <c r="Q9" s="45"/>
      <c r="R9" s="46"/>
      <c r="T9" s="55" t="str">
        <f>'[1]SetUp Officials'!P23</f>
        <v/>
      </c>
    </row>
    <row r="10" spans="1:20" s="47" customFormat="1" ht="9.6" customHeight="1">
      <c r="A10" s="49"/>
      <c r="B10" s="50"/>
      <c r="C10" s="50"/>
      <c r="D10" s="58"/>
      <c r="E10" s="41"/>
      <c r="F10" s="41"/>
      <c r="G10" s="51"/>
      <c r="H10" s="41"/>
      <c r="I10" s="59"/>
      <c r="J10" s="52" t="s">
        <v>13</v>
      </c>
      <c r="K10" s="60" t="s">
        <v>19</v>
      </c>
      <c r="L10" s="54" t="str">
        <f>UPPER(IF(OR(K10="a",K10="as"),J8,IF(OR(K10="b",K10="bs"),J12,)))</f>
        <v>HAMEL-SMITH</v>
      </c>
      <c r="M10" s="61"/>
      <c r="N10" s="62"/>
      <c r="O10" s="62"/>
      <c r="P10" s="44"/>
      <c r="Q10" s="45"/>
      <c r="R10" s="46"/>
      <c r="T10" s="55" t="str">
        <f>'[1]SetUp Officials'!P24</f>
        <v/>
      </c>
    </row>
    <row r="11" spans="1:20" s="47" customFormat="1" ht="9.6" customHeight="1">
      <c r="A11" s="49">
        <v>3</v>
      </c>
      <c r="B11" s="37">
        <f>IF($D11="","",VLOOKUP($D11,'[1]Boys Si Main Draw Prep'!$A$7:$P$22,15))</f>
        <v>0</v>
      </c>
      <c r="C11" s="37">
        <f>IF($D11="","",VLOOKUP($D11,'[1]Boys Si Main Draw Prep'!$A$7:$P$22,16))</f>
        <v>0</v>
      </c>
      <c r="D11" s="38">
        <v>7</v>
      </c>
      <c r="E11" s="37" t="str">
        <f>UPPER(IF($D11="","",VLOOKUP($D11,'[1]Boys Si Main Draw Prep'!$A$7:$P$22,2)))</f>
        <v>SMALL</v>
      </c>
      <c r="F11" s="37" t="str">
        <f>IF($D11="","",VLOOKUP($D11,'[1]Boys Si Main Draw Prep'!$A$7:$P$22,3))</f>
        <v>Lucas</v>
      </c>
      <c r="G11" s="37"/>
      <c r="H11" s="37">
        <f>IF($D11="","",VLOOKUP($D11,'[1]Boys Si Main Draw Prep'!$A$7:$P$22,4))</f>
        <v>0</v>
      </c>
      <c r="I11" s="40"/>
      <c r="J11" s="41"/>
      <c r="K11" s="63"/>
      <c r="L11" s="41" t="s">
        <v>167</v>
      </c>
      <c r="M11" s="64"/>
      <c r="N11" s="62"/>
      <c r="O11" s="62"/>
      <c r="P11" s="44"/>
      <c r="Q11" s="45"/>
      <c r="R11" s="46"/>
      <c r="T11" s="55" t="str">
        <f>'[1]SetUp Officials'!P25</f>
        <v/>
      </c>
    </row>
    <row r="12" spans="1:20" s="47" customFormat="1" ht="9.6" customHeight="1">
      <c r="A12" s="49"/>
      <c r="B12" s="50"/>
      <c r="C12" s="50"/>
      <c r="D12" s="58"/>
      <c r="E12" s="41"/>
      <c r="F12" s="41"/>
      <c r="G12" s="51"/>
      <c r="H12" s="52" t="s">
        <v>13</v>
      </c>
      <c r="I12" s="53" t="s">
        <v>14</v>
      </c>
      <c r="J12" s="54" t="str">
        <f>UPPER(IF(OR(I12="a",I12="as"),E11,IF(OR(I12="b",I12="bs"),E13,)))</f>
        <v>SMALL</v>
      </c>
      <c r="K12" s="65"/>
      <c r="L12" s="41"/>
      <c r="M12" s="64"/>
      <c r="N12" s="62"/>
      <c r="O12" s="62"/>
      <c r="P12" s="44"/>
      <c r="Q12" s="45"/>
      <c r="R12" s="46"/>
      <c r="T12" s="55" t="str">
        <f>'[1]SetUp Officials'!P26</f>
        <v/>
      </c>
    </row>
    <row r="13" spans="1:20" s="47" customFormat="1" ht="9.6" customHeight="1">
      <c r="A13" s="49">
        <v>4</v>
      </c>
      <c r="B13" s="37">
        <f>IF($D13="","",VLOOKUP($D13,'[1]Boys Si Main Draw Prep'!$A$7:$P$22,15))</f>
        <v>0</v>
      </c>
      <c r="C13" s="37">
        <f>IF($D13="","",VLOOKUP($D13,'[1]Boys Si Main Draw Prep'!$A$7:$P$22,16))</f>
        <v>0</v>
      </c>
      <c r="D13" s="38">
        <v>11</v>
      </c>
      <c r="E13" s="37" t="str">
        <f>UPPER(IF($D13="","",VLOOKUP($D13,'[1]Boys Si Main Draw Prep'!$A$7:$P$22,2)))</f>
        <v>BYE</v>
      </c>
      <c r="F13" s="37">
        <f>IF($D13="","",VLOOKUP($D13,'[1]Boys Si Main Draw Prep'!$A$7:$P$22,3))</f>
        <v>0</v>
      </c>
      <c r="G13" s="37"/>
      <c r="H13" s="37">
        <f>IF($D13="","",VLOOKUP($D13,'[1]Boys Si Main Draw Prep'!$A$7:$P$22,4))</f>
        <v>0</v>
      </c>
      <c r="I13" s="66"/>
      <c r="J13" s="41"/>
      <c r="K13" s="41"/>
      <c r="L13" s="41"/>
      <c r="M13" s="64"/>
      <c r="N13" s="62"/>
      <c r="O13" s="62"/>
      <c r="P13" s="44"/>
      <c r="Q13" s="45"/>
      <c r="R13" s="46"/>
      <c r="T13" s="55" t="str">
        <f>'[1]SetUp Officials'!P27</f>
        <v/>
      </c>
    </row>
    <row r="14" spans="1:20" s="47" customFormat="1" ht="9.6" customHeight="1">
      <c r="A14" s="49"/>
      <c r="B14" s="50"/>
      <c r="C14" s="50"/>
      <c r="D14" s="58"/>
      <c r="E14" s="41"/>
      <c r="F14" s="41"/>
      <c r="G14" s="51"/>
      <c r="H14" s="67"/>
      <c r="I14" s="59"/>
      <c r="J14" s="41"/>
      <c r="K14" s="41"/>
      <c r="L14" s="52" t="s">
        <v>13</v>
      </c>
      <c r="M14" s="60" t="s">
        <v>19</v>
      </c>
      <c r="N14" s="54" t="str">
        <f>UPPER(IF(OR(M14="a",M14="as"),L10,IF(OR(M14="b",M14="bs"),L18,)))</f>
        <v>HAMEL-SMITH</v>
      </c>
      <c r="O14" s="61"/>
      <c r="P14" s="44"/>
      <c r="Q14" s="45"/>
      <c r="R14" s="46"/>
      <c r="T14" s="55" t="str">
        <f>'[1]SetUp Officials'!P28</f>
        <v/>
      </c>
    </row>
    <row r="15" spans="1:20" s="47" customFormat="1" ht="9.6" customHeight="1">
      <c r="A15" s="36">
        <v>5</v>
      </c>
      <c r="B15" s="37">
        <f>IF($D15="","",VLOOKUP($D15,'[1]Boys Si Main Draw Prep'!$A$7:$P$22,15))</f>
        <v>0</v>
      </c>
      <c r="C15" s="37">
        <f>IF($D15="","",VLOOKUP($D15,'[1]Boys Si Main Draw Prep'!$A$7:$P$22,16))</f>
        <v>0</v>
      </c>
      <c r="D15" s="38">
        <v>3</v>
      </c>
      <c r="E15" s="39" t="str">
        <f>UPPER(IF($D15="","",VLOOKUP($D15,'[1]Boys Si Main Draw Prep'!$A$7:$P$22,2)))</f>
        <v>WORTMAN</v>
      </c>
      <c r="F15" s="39" t="str">
        <f>IF($D15="","",VLOOKUP($D15,'[1]Boys Si Main Draw Prep'!$A$7:$P$22,3))</f>
        <v>Ross</v>
      </c>
      <c r="G15" s="39"/>
      <c r="H15" s="39">
        <f>IF($D15="","",VLOOKUP($D15,'[1]Boys Si Main Draw Prep'!$A$7:$P$22,4))</f>
        <v>0</v>
      </c>
      <c r="I15" s="68"/>
      <c r="J15" s="41"/>
      <c r="K15" s="41"/>
      <c r="L15" s="41"/>
      <c r="M15" s="64"/>
      <c r="N15" s="41" t="s">
        <v>172</v>
      </c>
      <c r="O15" s="64"/>
      <c r="P15" s="44"/>
      <c r="Q15" s="45"/>
      <c r="R15" s="46"/>
      <c r="T15" s="55" t="str">
        <f>'[1]SetUp Officials'!P29</f>
        <v/>
      </c>
    </row>
    <row r="16" spans="1:20" s="47" customFormat="1" ht="9.6" customHeight="1" thickBot="1">
      <c r="A16" s="49"/>
      <c r="B16" s="50"/>
      <c r="C16" s="50"/>
      <c r="D16" s="58"/>
      <c r="E16" s="41"/>
      <c r="F16" s="41"/>
      <c r="G16" s="51"/>
      <c r="H16" s="52" t="s">
        <v>13</v>
      </c>
      <c r="I16" s="53" t="s">
        <v>14</v>
      </c>
      <c r="J16" s="54" t="str">
        <f>UPPER(IF(OR(I16="a",I16="as"),E15,IF(OR(I16="b",I16="bs"),E17,)))</f>
        <v>WORTMAN</v>
      </c>
      <c r="K16" s="54"/>
      <c r="L16" s="41"/>
      <c r="M16" s="64"/>
      <c r="N16" s="62"/>
      <c r="O16" s="64"/>
      <c r="P16" s="44"/>
      <c r="Q16" s="45"/>
      <c r="R16" s="46"/>
      <c r="T16" s="70" t="str">
        <f>'[1]SetUp Officials'!P30</f>
        <v>None</v>
      </c>
    </row>
    <row r="17" spans="1:18" s="47" customFormat="1" ht="9.6" customHeight="1">
      <c r="A17" s="49">
        <v>6</v>
      </c>
      <c r="B17" s="37">
        <f>IF($D17="","",VLOOKUP($D17,'[1]Boys Si Main Draw Prep'!$A$7:$P$22,15))</f>
        <v>0</v>
      </c>
      <c r="C17" s="37">
        <f>IF($D17="","",VLOOKUP($D17,'[1]Boys Si Main Draw Prep'!$A$7:$P$22,16))</f>
        <v>0</v>
      </c>
      <c r="D17" s="38">
        <v>11</v>
      </c>
      <c r="E17" s="37" t="str">
        <f>UPPER(IF($D17="","",VLOOKUP($D17,'[1]Boys Si Main Draw Prep'!$A$7:$P$22,2)))</f>
        <v>BYE</v>
      </c>
      <c r="F17" s="37">
        <f>IF($D17="","",VLOOKUP($D17,'[1]Boys Si Main Draw Prep'!$A$7:$P$22,3))</f>
        <v>0</v>
      </c>
      <c r="G17" s="37"/>
      <c r="H17" s="37">
        <f>IF($D17="","",VLOOKUP($D17,'[1]Boys Si Main Draw Prep'!$A$7:$P$22,4))</f>
        <v>0</v>
      </c>
      <c r="I17" s="56"/>
      <c r="J17" s="41"/>
      <c r="K17" s="57"/>
      <c r="L17" s="41"/>
      <c r="M17" s="64"/>
      <c r="N17" s="62"/>
      <c r="O17" s="64"/>
      <c r="P17" s="44"/>
      <c r="Q17" s="45"/>
      <c r="R17" s="46"/>
    </row>
    <row r="18" spans="1:18" s="47" customFormat="1" ht="9.6" customHeight="1">
      <c r="A18" s="49"/>
      <c r="B18" s="50"/>
      <c r="C18" s="50"/>
      <c r="D18" s="58"/>
      <c r="E18" s="41"/>
      <c r="F18" s="41"/>
      <c r="G18" s="51"/>
      <c r="H18" s="41"/>
      <c r="I18" s="59"/>
      <c r="J18" s="52" t="s">
        <v>13</v>
      </c>
      <c r="K18" s="60" t="s">
        <v>19</v>
      </c>
      <c r="L18" s="54" t="str">
        <f>UPPER(IF(OR(K18="a",K18="as"),J16,IF(OR(K18="b",K18="bs"),J20,)))</f>
        <v>WORTMAN</v>
      </c>
      <c r="M18" s="71"/>
      <c r="N18" s="62"/>
      <c r="O18" s="64"/>
      <c r="P18" s="44"/>
      <c r="Q18" s="45"/>
      <c r="R18" s="46"/>
    </row>
    <row r="19" spans="1:18" s="47" customFormat="1" ht="9.6" customHeight="1">
      <c r="A19" s="49">
        <v>7</v>
      </c>
      <c r="B19" s="37">
        <f>IF($D19="","",VLOOKUP($D19,'[1]Boys Si Main Draw Prep'!$A$7:$P$22,15))</f>
        <v>0</v>
      </c>
      <c r="C19" s="37">
        <f>IF($D19="","",VLOOKUP($D19,'[1]Boys Si Main Draw Prep'!$A$7:$P$22,16))</f>
        <v>0</v>
      </c>
      <c r="D19" s="38">
        <v>6</v>
      </c>
      <c r="E19" s="37" t="str">
        <f>UPPER(IF($D19="","",VLOOKUP($D19,'[1]Boys Si Main Draw Prep'!$A$7:$P$22,2)))</f>
        <v>PERMELL</v>
      </c>
      <c r="F19" s="37" t="str">
        <f>IF($D19="","",VLOOKUP($D19,'[1]Boys Si Main Draw Prep'!$A$7:$P$22,3))</f>
        <v>Messiah</v>
      </c>
      <c r="G19" s="37"/>
      <c r="H19" s="37">
        <f>IF($D19="","",VLOOKUP($D19,'[1]Boys Si Main Draw Prep'!$A$7:$P$22,4))</f>
        <v>0</v>
      </c>
      <c r="I19" s="40"/>
      <c r="J19" s="41"/>
      <c r="K19" s="63"/>
      <c r="L19" s="41" t="s">
        <v>169</v>
      </c>
      <c r="M19" s="62"/>
      <c r="N19" s="62"/>
      <c r="O19" s="64"/>
      <c r="P19" s="44"/>
      <c r="Q19" s="45"/>
      <c r="R19" s="46"/>
    </row>
    <row r="20" spans="1:18" s="47" customFormat="1" ht="9.6" customHeight="1">
      <c r="A20" s="49"/>
      <c r="B20" s="50"/>
      <c r="C20" s="50"/>
      <c r="D20" s="50"/>
      <c r="E20" s="41"/>
      <c r="F20" s="41"/>
      <c r="G20" s="51"/>
      <c r="H20" s="52" t="s">
        <v>13</v>
      </c>
      <c r="I20" s="53" t="s">
        <v>23</v>
      </c>
      <c r="J20" s="54" t="str">
        <f>UPPER(IF(OR(I20="a",I20="as"),E19,IF(OR(I20="b",I20="bs"),E21,)))</f>
        <v>SIEWRATTAN</v>
      </c>
      <c r="K20" s="65"/>
      <c r="L20" s="41"/>
      <c r="M20" s="62"/>
      <c r="N20" s="62"/>
      <c r="O20" s="64"/>
      <c r="P20" s="44"/>
      <c r="Q20" s="45"/>
      <c r="R20" s="46"/>
    </row>
    <row r="21" spans="1:18" s="47" customFormat="1" ht="9.6" customHeight="1">
      <c r="A21" s="49">
        <v>8</v>
      </c>
      <c r="B21" s="37">
        <f>IF($D21="","",VLOOKUP($D21,'[1]Boys Si Main Draw Prep'!$A$7:$P$22,15))</f>
        <v>0</v>
      </c>
      <c r="C21" s="37">
        <f>IF($D21="","",VLOOKUP($D21,'[1]Boys Si Main Draw Prep'!$A$7:$P$22,16))</f>
        <v>0</v>
      </c>
      <c r="D21" s="38">
        <v>5</v>
      </c>
      <c r="E21" s="37" t="str">
        <f>UPPER(IF($D21="","",VLOOKUP($D21,'[1]Boys Si Main Draw Prep'!$A$7:$P$22,2)))</f>
        <v>SIEWRATTAN</v>
      </c>
      <c r="F21" s="37" t="str">
        <f>IF($D21="","",VLOOKUP($D21,'[1]Boys Si Main Draw Prep'!$A$7:$P$22,3))</f>
        <v>Kayden</v>
      </c>
      <c r="G21" s="37"/>
      <c r="H21" s="37">
        <f>IF($D21="","",VLOOKUP($D21,'[1]Boys Si Main Draw Prep'!$A$7:$P$22,4))</f>
        <v>0</v>
      </c>
      <c r="I21" s="66"/>
      <c r="J21" s="79">
        <v>64</v>
      </c>
      <c r="K21" s="41"/>
      <c r="L21" s="41"/>
      <c r="M21" s="62"/>
      <c r="N21" s="62"/>
      <c r="O21" s="64"/>
      <c r="P21" s="44"/>
      <c r="Q21" s="45"/>
      <c r="R21" s="46"/>
    </row>
    <row r="22" spans="1:18" s="47" customFormat="1" ht="9.6" customHeight="1">
      <c r="A22" s="49"/>
      <c r="B22" s="50"/>
      <c r="C22" s="50"/>
      <c r="D22" s="50"/>
      <c r="E22" s="67"/>
      <c r="F22" s="67"/>
      <c r="G22" s="72"/>
      <c r="H22" s="67"/>
      <c r="I22" s="59"/>
      <c r="J22" s="41"/>
      <c r="K22" s="41"/>
      <c r="L22" s="41"/>
      <c r="M22" s="62"/>
      <c r="N22" s="52" t="s">
        <v>13</v>
      </c>
      <c r="O22" s="60" t="s">
        <v>23</v>
      </c>
      <c r="P22" s="54" t="str">
        <f>UPPER(IF(OR(O22="a",O22="as"),N14,IF(OR(O22="b",O22="bs"),N30,)))</f>
        <v>GUEDEZ</v>
      </c>
      <c r="Q22" s="61"/>
      <c r="R22" s="46"/>
    </row>
    <row r="23" spans="1:18" s="47" customFormat="1" ht="9.6" customHeight="1">
      <c r="A23" s="49">
        <v>9</v>
      </c>
      <c r="B23" s="37">
        <f>IF($D23="","",VLOOKUP($D23,'[1]Boys Si Main Draw Prep'!$A$7:$P$22,15))</f>
        <v>0</v>
      </c>
      <c r="C23" s="37">
        <f>IF($D23="","",VLOOKUP($D23,'[1]Boys Si Main Draw Prep'!$A$7:$P$22,16))</f>
        <v>0</v>
      </c>
      <c r="D23" s="38">
        <v>8</v>
      </c>
      <c r="E23" s="37" t="str">
        <f>UPPER(IF($D23="","",VLOOKUP($D23,'[1]Boys Si Main Draw Prep'!$A$7:$P$22,2)))</f>
        <v>WILSON</v>
      </c>
      <c r="F23" s="37" t="str">
        <f>IF($D23="","",VLOOKUP($D23,'[1]Boys Si Main Draw Prep'!$A$7:$P$22,3))</f>
        <v>Varel</v>
      </c>
      <c r="G23" s="37"/>
      <c r="H23" s="37">
        <f>IF($D23="","",VLOOKUP($D23,'[1]Boys Si Main Draw Prep'!$A$7:$P$22,4))</f>
        <v>0</v>
      </c>
      <c r="I23" s="40"/>
      <c r="J23" s="41"/>
      <c r="K23" s="41"/>
      <c r="L23" s="41"/>
      <c r="M23" s="62"/>
      <c r="N23" s="41"/>
      <c r="O23" s="64"/>
      <c r="P23" s="41" t="s">
        <v>174</v>
      </c>
      <c r="Q23" s="62"/>
      <c r="R23" s="46"/>
    </row>
    <row r="24" spans="1:18" s="47" customFormat="1" ht="9.6" customHeight="1">
      <c r="A24" s="49"/>
      <c r="B24" s="50"/>
      <c r="C24" s="50"/>
      <c r="D24" s="50"/>
      <c r="E24" s="41"/>
      <c r="F24" s="41"/>
      <c r="G24" s="51"/>
      <c r="H24" s="52" t="s">
        <v>13</v>
      </c>
      <c r="I24" s="53" t="s">
        <v>29</v>
      </c>
      <c r="J24" s="54" t="str">
        <f>UPPER(IF(OR(I24="a",I24="as"),E23,IF(OR(I24="b",I24="bs"),E25,)))</f>
        <v>CHAPMAN</v>
      </c>
      <c r="K24" s="54"/>
      <c r="L24" s="41"/>
      <c r="M24" s="62"/>
      <c r="N24" s="62"/>
      <c r="O24" s="64"/>
      <c r="P24" s="44"/>
      <c r="Q24" s="45"/>
      <c r="R24" s="46"/>
    </row>
    <row r="25" spans="1:18" s="47" customFormat="1" ht="9.6" customHeight="1">
      <c r="A25" s="49">
        <v>10</v>
      </c>
      <c r="B25" s="37">
        <f>IF($D25="","",VLOOKUP($D25,'[1]Boys Si Main Draw Prep'!$A$7:$P$22,15))</f>
        <v>0</v>
      </c>
      <c r="C25" s="37">
        <f>IF($D25="","",VLOOKUP($D25,'[1]Boys Si Main Draw Prep'!$A$7:$P$22,16))</f>
        <v>0</v>
      </c>
      <c r="D25" s="38">
        <v>9</v>
      </c>
      <c r="E25" s="37" t="str">
        <f>UPPER(IF($D25="","",VLOOKUP($D25,'[1]Boys Si Main Draw Prep'!$A$7:$P$22,2)))</f>
        <v>CHAPMAN</v>
      </c>
      <c r="F25" s="37" t="str">
        <f>IF($D25="","",VLOOKUP($D25,'[1]Boys Si Main Draw Prep'!$A$7:$P$22,3))</f>
        <v>Jordell</v>
      </c>
      <c r="G25" s="37"/>
      <c r="H25" s="37">
        <f>IF($D25="","",VLOOKUP($D25,'[1]Boys Si Main Draw Prep'!$A$7:$P$22,4))</f>
        <v>0</v>
      </c>
      <c r="I25" s="56"/>
      <c r="J25" s="41" t="s">
        <v>168</v>
      </c>
      <c r="K25" s="57"/>
      <c r="L25" s="41"/>
      <c r="M25" s="62"/>
      <c r="N25" s="62"/>
      <c r="O25" s="64"/>
      <c r="P25" s="44"/>
      <c r="Q25" s="45"/>
      <c r="R25" s="46"/>
    </row>
    <row r="26" spans="1:18" s="47" customFormat="1" ht="9.6" customHeight="1">
      <c r="A26" s="49"/>
      <c r="B26" s="50"/>
      <c r="C26" s="50"/>
      <c r="D26" s="58"/>
      <c r="E26" s="41"/>
      <c r="F26" s="41"/>
      <c r="G26" s="51"/>
      <c r="H26" s="41"/>
      <c r="I26" s="59"/>
      <c r="J26" s="52" t="s">
        <v>13</v>
      </c>
      <c r="K26" s="60" t="s">
        <v>23</v>
      </c>
      <c r="L26" s="54" t="str">
        <f>UPPER(IF(OR(K26="a",K26="as"),J24,IF(OR(K26="b",K26="bs"),J28,)))</f>
        <v>GUEDEZ</v>
      </c>
      <c r="M26" s="61"/>
      <c r="N26" s="62"/>
      <c r="O26" s="64"/>
      <c r="P26" s="44"/>
      <c r="Q26" s="45"/>
      <c r="R26" s="46"/>
    </row>
    <row r="27" spans="1:18" s="47" customFormat="1" ht="9.6" customHeight="1">
      <c r="A27" s="49">
        <v>11</v>
      </c>
      <c r="B27" s="37">
        <f>IF($D27="","",VLOOKUP($D27,'[1]Boys Si Main Draw Prep'!$A$7:$P$22,15))</f>
        <v>0</v>
      </c>
      <c r="C27" s="37">
        <f>IF($D27="","",VLOOKUP($D27,'[1]Boys Si Main Draw Prep'!$A$7:$P$22,16))</f>
        <v>0</v>
      </c>
      <c r="D27" s="38">
        <v>11</v>
      </c>
      <c r="E27" s="37" t="str">
        <f>UPPER(IF($D27="","",VLOOKUP($D27,'[1]Boys Si Main Draw Prep'!$A$7:$P$22,2)))</f>
        <v>BYE</v>
      </c>
      <c r="F27" s="37">
        <f>IF($D27="","",VLOOKUP($D27,'[1]Boys Si Main Draw Prep'!$A$7:$P$22,3))</f>
        <v>0</v>
      </c>
      <c r="G27" s="37"/>
      <c r="H27" s="37">
        <f>IF($D27="","",VLOOKUP($D27,'[1]Boys Si Main Draw Prep'!$A$7:$P$22,4))</f>
        <v>0</v>
      </c>
      <c r="I27" s="40"/>
      <c r="J27" s="41"/>
      <c r="K27" s="63"/>
      <c r="L27" s="41" t="s">
        <v>170</v>
      </c>
      <c r="M27" s="64"/>
      <c r="N27" s="62"/>
      <c r="O27" s="64"/>
      <c r="P27" s="44"/>
      <c r="Q27" s="45"/>
      <c r="R27" s="46"/>
    </row>
    <row r="28" spans="1:18" s="47" customFormat="1" ht="9.6" customHeight="1">
      <c r="A28" s="36"/>
      <c r="B28" s="50"/>
      <c r="C28" s="50"/>
      <c r="D28" s="58"/>
      <c r="E28" s="41"/>
      <c r="F28" s="41"/>
      <c r="G28" s="51"/>
      <c r="H28" s="52" t="s">
        <v>13</v>
      </c>
      <c r="I28" s="53" t="s">
        <v>29</v>
      </c>
      <c r="J28" s="54" t="str">
        <f>UPPER(IF(OR(I28="a",I28="as"),E27,IF(OR(I28="b",I28="bs"),E29,)))</f>
        <v>GUEDEZ</v>
      </c>
      <c r="K28" s="65"/>
      <c r="L28" s="41"/>
      <c r="M28" s="64"/>
      <c r="N28" s="62"/>
      <c r="O28" s="64"/>
      <c r="P28" s="44"/>
      <c r="Q28" s="45"/>
      <c r="R28" s="46"/>
    </row>
    <row r="29" spans="1:18" s="47" customFormat="1" ht="9.6" customHeight="1">
      <c r="A29" s="36">
        <v>12</v>
      </c>
      <c r="B29" s="37">
        <f>IF($D29="","",VLOOKUP($D29,'[1]Boys Si Main Draw Prep'!$A$7:$P$22,15))</f>
        <v>0</v>
      </c>
      <c r="C29" s="37">
        <f>IF($D29="","",VLOOKUP($D29,'[1]Boys Si Main Draw Prep'!$A$7:$P$22,16))</f>
        <v>0</v>
      </c>
      <c r="D29" s="38">
        <v>4</v>
      </c>
      <c r="E29" s="39" t="str">
        <f>UPPER(IF($D29="","",VLOOKUP($D29,'[1]Boys Si Main Draw Prep'!$A$7:$P$22,2)))</f>
        <v>GUEDEZ</v>
      </c>
      <c r="F29" s="39" t="str">
        <f>IF($D29="","",VLOOKUP($D29,'[1]Boys Si Main Draw Prep'!$A$7:$P$22,3))</f>
        <v>Matthew</v>
      </c>
      <c r="G29" s="39"/>
      <c r="H29" s="39">
        <f>IF($D29="","",VLOOKUP($D29,'[1]Boys Si Main Draw Prep'!$A$7:$P$22,4))</f>
        <v>0</v>
      </c>
      <c r="I29" s="66"/>
      <c r="J29" s="41"/>
      <c r="K29" s="41"/>
      <c r="L29" s="41"/>
      <c r="M29" s="64"/>
      <c r="N29" s="62"/>
      <c r="O29" s="64"/>
      <c r="P29" s="44"/>
      <c r="Q29" s="45"/>
      <c r="R29" s="46"/>
    </row>
    <row r="30" spans="1:18" s="47" customFormat="1" ht="9.6" customHeight="1">
      <c r="A30" s="49"/>
      <c r="B30" s="50"/>
      <c r="C30" s="50"/>
      <c r="D30" s="58"/>
      <c r="E30" s="41"/>
      <c r="F30" s="41"/>
      <c r="G30" s="51"/>
      <c r="H30" s="67"/>
      <c r="I30" s="59"/>
      <c r="J30" s="41"/>
      <c r="K30" s="41"/>
      <c r="L30" s="52" t="s">
        <v>13</v>
      </c>
      <c r="M30" s="60" t="s">
        <v>19</v>
      </c>
      <c r="N30" s="54" t="str">
        <f>UPPER(IF(OR(M30="a",M30="as"),L26,IF(OR(M30="b",M30="bs"),L34,)))</f>
        <v>GUEDEZ</v>
      </c>
      <c r="O30" s="71"/>
      <c r="P30" s="44"/>
      <c r="Q30" s="45"/>
      <c r="R30" s="46"/>
    </row>
    <row r="31" spans="1:18" s="47" customFormat="1" ht="9.6" customHeight="1">
      <c r="A31" s="49">
        <v>13</v>
      </c>
      <c r="B31" s="37">
        <f>IF($D31="","",VLOOKUP($D31,'[1]Boys Si Main Draw Prep'!$A$7:$P$22,15))</f>
        <v>0</v>
      </c>
      <c r="C31" s="37">
        <f>IF($D31="","",VLOOKUP($D31,'[1]Boys Si Main Draw Prep'!$A$7:$P$22,16))</f>
        <v>0</v>
      </c>
      <c r="D31" s="38">
        <v>11</v>
      </c>
      <c r="E31" s="37" t="str">
        <f>UPPER(IF($D31="","",VLOOKUP($D31,'[1]Boys Si Main Draw Prep'!$A$7:$P$22,2)))</f>
        <v>BYE</v>
      </c>
      <c r="F31" s="37">
        <f>IF($D31="","",VLOOKUP($D31,'[1]Boys Si Main Draw Prep'!$A$7:$P$22,3))</f>
        <v>0</v>
      </c>
      <c r="G31" s="37"/>
      <c r="H31" s="37">
        <f>IF($D31="","",VLOOKUP($D31,'[1]Boys Si Main Draw Prep'!$A$7:$P$22,4))</f>
        <v>0</v>
      </c>
      <c r="I31" s="68"/>
      <c r="J31" s="41"/>
      <c r="K31" s="41"/>
      <c r="L31" s="41"/>
      <c r="M31" s="64"/>
      <c r="N31" s="41" t="s">
        <v>173</v>
      </c>
      <c r="O31" s="62"/>
      <c r="P31" s="44"/>
      <c r="Q31" s="45"/>
      <c r="R31" s="46"/>
    </row>
    <row r="32" spans="1:18" s="47" customFormat="1" ht="9.6" customHeight="1">
      <c r="A32" s="49"/>
      <c r="B32" s="50"/>
      <c r="C32" s="50"/>
      <c r="D32" s="58"/>
      <c r="E32" s="41"/>
      <c r="F32" s="41"/>
      <c r="G32" s="51"/>
      <c r="H32" s="52" t="s">
        <v>13</v>
      </c>
      <c r="I32" s="53" t="s">
        <v>29</v>
      </c>
      <c r="J32" s="54" t="str">
        <f>UPPER(IF(OR(I32="a",I32="as"),E31,IF(OR(I32="b",I32="bs"),E33,)))</f>
        <v>RAHAMAN</v>
      </c>
      <c r="K32" s="54"/>
      <c r="L32" s="41"/>
      <c r="M32" s="64"/>
      <c r="N32" s="62"/>
      <c r="O32" s="62"/>
      <c r="P32" s="44"/>
      <c r="Q32" s="45"/>
      <c r="R32" s="46"/>
    </row>
    <row r="33" spans="1:18" s="47" customFormat="1" ht="9.6" customHeight="1">
      <c r="A33" s="49">
        <v>14</v>
      </c>
      <c r="B33" s="37">
        <f>IF($D33="","",VLOOKUP($D33,'[1]Boys Si Main Draw Prep'!$A$7:$P$22,15))</f>
        <v>0</v>
      </c>
      <c r="C33" s="37">
        <f>IF($D33="","",VLOOKUP($D33,'[1]Boys Si Main Draw Prep'!$A$7:$P$22,16))</f>
        <v>0</v>
      </c>
      <c r="D33" s="38">
        <v>10</v>
      </c>
      <c r="E33" s="37" t="str">
        <f>UPPER(IF($D33="","",VLOOKUP($D33,'[1]Boys Si Main Draw Prep'!$A$7:$P$22,2)))</f>
        <v>RAHAMAN</v>
      </c>
      <c r="F33" s="37" t="str">
        <f>IF($D33="","",VLOOKUP($D33,'[1]Boys Si Main Draw Prep'!$A$7:$P$22,3))</f>
        <v>Daniel</v>
      </c>
      <c r="G33" s="37"/>
      <c r="H33" s="37">
        <f>IF($D33="","",VLOOKUP($D33,'[1]Boys Si Main Draw Prep'!$A$7:$P$22,4))</f>
        <v>0</v>
      </c>
      <c r="I33" s="56"/>
      <c r="J33" s="41"/>
      <c r="K33" s="57"/>
      <c r="L33" s="41"/>
      <c r="M33" s="64"/>
      <c r="N33" s="62"/>
      <c r="O33" s="62"/>
      <c r="P33" s="44"/>
      <c r="Q33" s="45"/>
      <c r="R33" s="46"/>
    </row>
    <row r="34" spans="1:18" s="47" customFormat="1" ht="9.6" customHeight="1">
      <c r="A34" s="49"/>
      <c r="B34" s="50"/>
      <c r="C34" s="50"/>
      <c r="D34" s="58"/>
      <c r="E34" s="41"/>
      <c r="F34" s="41"/>
      <c r="G34" s="51"/>
      <c r="H34" s="41"/>
      <c r="I34" s="59"/>
      <c r="J34" s="52" t="s">
        <v>13</v>
      </c>
      <c r="K34" s="60" t="s">
        <v>23</v>
      </c>
      <c r="L34" s="54" t="str">
        <f>UPPER(IF(OR(K34="a",K34="as"),J32,IF(OR(K34="b",K34="bs"),J36,)))</f>
        <v>MITCHELL</v>
      </c>
      <c r="M34" s="71"/>
      <c r="N34" s="62"/>
      <c r="O34" s="62"/>
      <c r="P34" s="44"/>
      <c r="Q34" s="45"/>
      <c r="R34" s="46"/>
    </row>
    <row r="35" spans="1:18" s="47" customFormat="1" ht="9.6" customHeight="1">
      <c r="A35" s="49">
        <v>15</v>
      </c>
      <c r="B35" s="37">
        <f>IF($D35="","",VLOOKUP($D35,'[1]Boys Si Main Draw Prep'!$A$7:$P$22,15))</f>
        <v>0</v>
      </c>
      <c r="C35" s="37">
        <f>IF($D35="","",VLOOKUP($D35,'[1]Boys Si Main Draw Prep'!$A$7:$P$22,16))</f>
        <v>0</v>
      </c>
      <c r="D35" s="38">
        <v>11</v>
      </c>
      <c r="E35" s="37" t="str">
        <f>UPPER(IF($D35="","",VLOOKUP($D35,'[1]Boys Si Main Draw Prep'!$A$7:$P$22,2)))</f>
        <v>BYE</v>
      </c>
      <c r="F35" s="37">
        <f>IF($D35="","",VLOOKUP($D35,'[1]Boys Si Main Draw Prep'!$A$7:$P$22,3))</f>
        <v>0</v>
      </c>
      <c r="G35" s="37"/>
      <c r="H35" s="37">
        <f>IF($D35="","",VLOOKUP($D35,'[1]Boys Si Main Draw Prep'!$A$7:$P$22,4))</f>
        <v>0</v>
      </c>
      <c r="I35" s="40"/>
      <c r="J35" s="41"/>
      <c r="K35" s="63"/>
      <c r="L35" s="41" t="s">
        <v>171</v>
      </c>
      <c r="M35" s="62"/>
      <c r="N35" s="62"/>
      <c r="O35" s="62"/>
      <c r="P35" s="44"/>
      <c r="Q35" s="45"/>
      <c r="R35" s="46"/>
    </row>
    <row r="36" spans="1:18" s="47" customFormat="1" ht="9.6" customHeight="1">
      <c r="A36" s="49"/>
      <c r="B36" s="50"/>
      <c r="C36" s="50"/>
      <c r="D36" s="50"/>
      <c r="E36" s="41"/>
      <c r="F36" s="41"/>
      <c r="G36" s="51"/>
      <c r="H36" s="52" t="s">
        <v>13</v>
      </c>
      <c r="I36" s="53" t="s">
        <v>29</v>
      </c>
      <c r="J36" s="54" t="str">
        <f>UPPER(IF(OR(I36="a",I36="as"),E35,IF(OR(I36="b",I36="bs"),E37,)))</f>
        <v>MITCHELL</v>
      </c>
      <c r="K36" s="65"/>
      <c r="L36" s="41"/>
      <c r="M36" s="62"/>
      <c r="N36" s="62"/>
      <c r="O36" s="62"/>
      <c r="P36" s="44"/>
      <c r="Q36" s="45"/>
      <c r="R36" s="46"/>
    </row>
    <row r="37" spans="1:18" s="47" customFormat="1" ht="9.6" customHeight="1">
      <c r="A37" s="36">
        <v>16</v>
      </c>
      <c r="B37" s="37">
        <f>IF($D37="","",VLOOKUP($D37,'[1]Boys Si Main Draw Prep'!$A$7:$P$22,15))</f>
        <v>0</v>
      </c>
      <c r="C37" s="37">
        <f>IF($D37="","",VLOOKUP($D37,'[1]Boys Si Main Draw Prep'!$A$7:$P$22,16))</f>
        <v>0</v>
      </c>
      <c r="D37" s="38">
        <v>2</v>
      </c>
      <c r="E37" s="39" t="str">
        <f>UPPER(IF($D37="","",VLOOKUP($D37,'[1]Boys Si Main Draw Prep'!$A$7:$P$22,2)))</f>
        <v>MITCHELL</v>
      </c>
      <c r="F37" s="39" t="str">
        <f>IF($D37="","",VLOOKUP($D37,'[1]Boys Si Main Draw Prep'!$A$7:$P$22,3))</f>
        <v>Jayden</v>
      </c>
      <c r="G37" s="37"/>
      <c r="H37" s="39">
        <f>IF($D37="","",VLOOKUP($D37,'[1]Boys Si Main Draw Prep'!$A$7:$P$22,4))</f>
        <v>0</v>
      </c>
      <c r="I37" s="66"/>
      <c r="J37" s="41"/>
      <c r="K37" s="41"/>
      <c r="L37" s="41"/>
      <c r="M37" s="62"/>
      <c r="N37" s="62"/>
      <c r="O37" s="62"/>
      <c r="P37" s="44"/>
      <c r="Q37" s="45"/>
      <c r="R37" s="46"/>
    </row>
    <row r="38" spans="1:18" s="47" customFormat="1" ht="9.6" customHeight="1">
      <c r="A38" s="204"/>
      <c r="B38" s="50"/>
      <c r="C38" s="50"/>
      <c r="D38" s="50"/>
      <c r="E38" s="67"/>
      <c r="F38" s="67"/>
      <c r="G38" s="72"/>
      <c r="H38" s="41"/>
      <c r="I38" s="59"/>
      <c r="J38" s="41"/>
      <c r="K38" s="41"/>
      <c r="L38" s="41"/>
      <c r="M38" s="62"/>
      <c r="N38" s="62"/>
      <c r="O38" s="62"/>
      <c r="P38" s="44"/>
      <c r="Q38" s="45"/>
      <c r="R38" s="46"/>
    </row>
    <row r="39" spans="1:18" s="47" customFormat="1" ht="9.6" customHeight="1">
      <c r="A39" s="203"/>
      <c r="B39" s="161"/>
      <c r="C39" s="161"/>
      <c r="D39" s="50"/>
      <c r="E39" s="161"/>
      <c r="F39" s="161"/>
      <c r="G39" s="161"/>
      <c r="H39" s="161"/>
      <c r="I39" s="50"/>
      <c r="J39" s="161"/>
      <c r="K39" s="161"/>
      <c r="L39" s="161"/>
      <c r="M39" s="188"/>
      <c r="N39" s="188"/>
      <c r="O39" s="188"/>
      <c r="P39" s="44"/>
      <c r="Q39" s="45"/>
      <c r="R39" s="46"/>
    </row>
    <row r="40" spans="1:18" s="47" customFormat="1" ht="9.6" customHeight="1">
      <c r="A40" s="204"/>
      <c r="B40" s="50"/>
      <c r="C40" s="50"/>
      <c r="D40" s="50"/>
      <c r="E40" s="161"/>
      <c r="F40" s="161"/>
      <c r="H40" s="205"/>
      <c r="I40" s="50"/>
      <c r="J40" s="161"/>
      <c r="K40" s="161"/>
      <c r="L40" s="161"/>
      <c r="M40" s="188"/>
      <c r="N40" s="188"/>
      <c r="O40" s="188"/>
      <c r="P40" s="44"/>
      <c r="Q40" s="45"/>
      <c r="R40" s="46"/>
    </row>
    <row r="41" spans="1:18" s="47" customFormat="1" ht="9.6" hidden="1" customHeight="1">
      <c r="A41" s="204"/>
      <c r="B41" s="161"/>
      <c r="C41" s="161"/>
      <c r="D41" s="50"/>
      <c r="E41" s="161"/>
      <c r="F41" s="161"/>
      <c r="G41" s="161"/>
      <c r="H41" s="161"/>
      <c r="I41" s="50"/>
      <c r="J41" s="161"/>
      <c r="K41" s="173"/>
      <c r="L41" s="161"/>
      <c r="M41" s="188"/>
      <c r="N41" s="188"/>
      <c r="O41" s="188"/>
      <c r="P41" s="44"/>
      <c r="Q41" s="45"/>
      <c r="R41" s="46"/>
    </row>
    <row r="42" spans="1:18" s="47" customFormat="1" ht="9.6" hidden="1" customHeight="1">
      <c r="A42" s="204"/>
      <c r="B42" s="50"/>
      <c r="C42" s="50"/>
      <c r="D42" s="50"/>
      <c r="E42" s="161"/>
      <c r="F42" s="161"/>
      <c r="H42" s="161"/>
      <c r="I42" s="50"/>
      <c r="J42" s="205"/>
      <c r="K42" s="50"/>
      <c r="L42" s="161"/>
      <c r="M42" s="188"/>
      <c r="N42" s="188"/>
      <c r="O42" s="188"/>
      <c r="P42" s="44"/>
      <c r="Q42" s="45"/>
      <c r="R42" s="46"/>
    </row>
    <row r="43" spans="1:18" s="47" customFormat="1" ht="9.6" hidden="1" customHeight="1">
      <c r="A43" s="204"/>
      <c r="B43" s="161"/>
      <c r="C43" s="161"/>
      <c r="D43" s="50"/>
      <c r="E43" s="161"/>
      <c r="F43" s="161"/>
      <c r="G43" s="161"/>
      <c r="H43" s="161"/>
      <c r="I43" s="50"/>
      <c r="J43" s="161"/>
      <c r="K43" s="161"/>
      <c r="L43" s="161"/>
      <c r="M43" s="188"/>
      <c r="N43" s="188"/>
      <c r="O43" s="188"/>
      <c r="P43" s="44"/>
      <c r="Q43" s="45"/>
      <c r="R43" s="80"/>
    </row>
    <row r="44" spans="1:18" s="47" customFormat="1" ht="9.6" hidden="1" customHeight="1">
      <c r="A44" s="204"/>
      <c r="B44" s="50"/>
      <c r="C44" s="50"/>
      <c r="D44" s="50"/>
      <c r="E44" s="161"/>
      <c r="F44" s="161"/>
      <c r="H44" s="205"/>
      <c r="I44" s="50"/>
      <c r="J44" s="161"/>
      <c r="K44" s="161"/>
      <c r="L44" s="161"/>
      <c r="M44" s="188"/>
      <c r="N44" s="188"/>
      <c r="O44" s="188"/>
      <c r="P44" s="44"/>
      <c r="Q44" s="45"/>
      <c r="R44" s="46"/>
    </row>
    <row r="45" spans="1:18" s="47" customFormat="1" ht="9.6" hidden="1" customHeight="1">
      <c r="A45" s="204"/>
      <c r="B45" s="161"/>
      <c r="C45" s="161"/>
      <c r="D45" s="50"/>
      <c r="E45" s="161"/>
      <c r="F45" s="161"/>
      <c r="G45" s="161"/>
      <c r="H45" s="161"/>
      <c r="I45" s="50"/>
      <c r="J45" s="161"/>
      <c r="K45" s="161"/>
      <c r="L45" s="161"/>
      <c r="M45" s="188"/>
      <c r="N45" s="188"/>
      <c r="O45" s="188"/>
      <c r="P45" s="44"/>
      <c r="Q45" s="45"/>
      <c r="R45" s="46"/>
    </row>
    <row r="46" spans="1:18" s="47" customFormat="1" ht="9.6" hidden="1" customHeight="1">
      <c r="A46" s="204"/>
      <c r="B46" s="50"/>
      <c r="C46" s="50"/>
      <c r="D46" s="50"/>
      <c r="E46" s="161"/>
      <c r="F46" s="161"/>
      <c r="H46" s="161"/>
      <c r="I46" s="50"/>
      <c r="J46" s="161"/>
      <c r="K46" s="161"/>
      <c r="L46" s="205"/>
      <c r="M46" s="50"/>
      <c r="N46" s="161"/>
      <c r="O46" s="188"/>
      <c r="P46" s="44"/>
      <c r="Q46" s="45"/>
      <c r="R46" s="46"/>
    </row>
    <row r="47" spans="1:18" s="47" customFormat="1" ht="9.6" hidden="1" customHeight="1">
      <c r="A47" s="204"/>
      <c r="B47" s="161"/>
      <c r="C47" s="161"/>
      <c r="D47" s="50"/>
      <c r="E47" s="161"/>
      <c r="F47" s="161"/>
      <c r="G47" s="161"/>
      <c r="H47" s="161"/>
      <c r="I47" s="50"/>
      <c r="J47" s="161"/>
      <c r="K47" s="161"/>
      <c r="L47" s="161"/>
      <c r="M47" s="188"/>
      <c r="N47" s="161"/>
      <c r="O47" s="188"/>
      <c r="P47" s="44"/>
      <c r="Q47" s="45"/>
      <c r="R47" s="46"/>
    </row>
    <row r="48" spans="1:18" s="47" customFormat="1" ht="9.6" hidden="1" customHeight="1">
      <c r="A48" s="204"/>
      <c r="B48" s="50"/>
      <c r="C48" s="50"/>
      <c r="D48" s="50"/>
      <c r="E48" s="161"/>
      <c r="F48" s="161"/>
      <c r="H48" s="205"/>
      <c r="I48" s="50"/>
      <c r="J48" s="161"/>
      <c r="K48" s="161"/>
      <c r="L48" s="161"/>
      <c r="M48" s="188"/>
      <c r="N48" s="188"/>
      <c r="O48" s="188"/>
      <c r="P48" s="44"/>
      <c r="Q48" s="45"/>
      <c r="R48" s="46"/>
    </row>
    <row r="49" spans="1:18" s="47" customFormat="1" ht="9.6" hidden="1" customHeight="1">
      <c r="A49" s="204"/>
      <c r="B49" s="161"/>
      <c r="C49" s="161"/>
      <c r="D49" s="50"/>
      <c r="E49" s="161"/>
      <c r="F49" s="161"/>
      <c r="G49" s="161"/>
      <c r="H49" s="161"/>
      <c r="I49" s="50"/>
      <c r="J49" s="161"/>
      <c r="K49" s="173"/>
      <c r="L49" s="161"/>
      <c r="M49" s="188"/>
      <c r="N49" s="188"/>
      <c r="O49" s="188"/>
      <c r="P49" s="44"/>
      <c r="Q49" s="45"/>
      <c r="R49" s="46"/>
    </row>
    <row r="50" spans="1:18" s="47" customFormat="1" ht="9.6" hidden="1" customHeight="1">
      <c r="A50" s="204"/>
      <c r="B50" s="50"/>
      <c r="C50" s="50"/>
      <c r="D50" s="50"/>
      <c r="E50" s="161"/>
      <c r="F50" s="161"/>
      <c r="H50" s="161"/>
      <c r="I50" s="50"/>
      <c r="J50" s="205"/>
      <c r="K50" s="50"/>
      <c r="L50" s="161"/>
      <c r="M50" s="188"/>
      <c r="N50" s="188"/>
      <c r="O50" s="188"/>
      <c r="P50" s="44"/>
      <c r="Q50" s="45"/>
      <c r="R50" s="46"/>
    </row>
    <row r="51" spans="1:18" s="47" customFormat="1" ht="9.6" hidden="1" customHeight="1">
      <c r="A51" s="204"/>
      <c r="B51" s="161"/>
      <c r="C51" s="161"/>
      <c r="D51" s="50"/>
      <c r="E51" s="161"/>
      <c r="F51" s="161"/>
      <c r="G51" s="161"/>
      <c r="H51" s="161"/>
      <c r="I51" s="50"/>
      <c r="J51" s="161"/>
      <c r="K51" s="161"/>
      <c r="L51" s="161"/>
      <c r="M51" s="188"/>
      <c r="N51" s="188"/>
      <c r="O51" s="188"/>
      <c r="P51" s="44"/>
      <c r="Q51" s="45"/>
      <c r="R51" s="46"/>
    </row>
    <row r="52" spans="1:18" s="47" customFormat="1" ht="9.6" hidden="1" customHeight="1">
      <c r="A52" s="204"/>
      <c r="B52" s="50"/>
      <c r="C52" s="50"/>
      <c r="D52" s="50"/>
      <c r="E52" s="161"/>
      <c r="F52" s="161"/>
      <c r="H52" s="205"/>
      <c r="I52" s="50"/>
      <c r="J52" s="161"/>
      <c r="K52" s="161"/>
      <c r="L52" s="161"/>
      <c r="M52" s="188"/>
      <c r="N52" s="188"/>
      <c r="O52" s="188"/>
      <c r="P52" s="44"/>
      <c r="Q52" s="45"/>
      <c r="R52" s="46"/>
    </row>
    <row r="53" spans="1:18" s="47" customFormat="1" ht="9.6" hidden="1" customHeight="1">
      <c r="A53" s="203"/>
      <c r="B53" s="161"/>
      <c r="C53" s="161"/>
      <c r="D53" s="50"/>
      <c r="E53" s="161"/>
      <c r="F53" s="161"/>
      <c r="G53" s="161"/>
      <c r="H53" s="161"/>
      <c r="I53" s="50"/>
      <c r="J53" s="161"/>
      <c r="K53" s="161"/>
      <c r="L53" s="161"/>
      <c r="M53" s="161"/>
      <c r="N53" s="42"/>
      <c r="O53" s="42"/>
      <c r="P53" s="44"/>
      <c r="Q53" s="45"/>
      <c r="R53" s="46"/>
    </row>
    <row r="54" spans="1:18" s="47" customFormat="1" ht="9.6" hidden="1" customHeight="1">
      <c r="A54" s="204"/>
      <c r="B54" s="50"/>
      <c r="C54" s="50"/>
      <c r="D54" s="50"/>
      <c r="E54" s="67"/>
      <c r="F54" s="67"/>
      <c r="G54" s="72"/>
      <c r="H54" s="41"/>
      <c r="I54" s="59"/>
      <c r="J54" s="41"/>
      <c r="K54" s="41"/>
      <c r="L54" s="41"/>
      <c r="M54" s="62"/>
      <c r="N54" s="62"/>
      <c r="O54" s="62"/>
      <c r="P54" s="44"/>
      <c r="Q54" s="45"/>
      <c r="R54" s="46"/>
    </row>
    <row r="55" spans="1:18" s="47" customFormat="1" ht="9.6" hidden="1" customHeight="1">
      <c r="A55" s="203"/>
      <c r="B55" s="161"/>
      <c r="C55" s="161"/>
      <c r="D55" s="50"/>
      <c r="E55" s="161"/>
      <c r="F55" s="161"/>
      <c r="G55" s="161"/>
      <c r="H55" s="161"/>
      <c r="I55" s="50"/>
      <c r="J55" s="161"/>
      <c r="K55" s="161"/>
      <c r="L55" s="161"/>
      <c r="M55" s="188"/>
      <c r="N55" s="188"/>
      <c r="O55" s="188"/>
      <c r="P55" s="44"/>
      <c r="Q55" s="45"/>
      <c r="R55" s="46"/>
    </row>
    <row r="56" spans="1:18" s="47" customFormat="1" ht="9.6" hidden="1" customHeight="1">
      <c r="A56" s="204"/>
      <c r="B56" s="50"/>
      <c r="C56" s="50"/>
      <c r="D56" s="50"/>
      <c r="E56" s="161"/>
      <c r="F56" s="161"/>
      <c r="H56" s="205"/>
      <c r="I56" s="50"/>
      <c r="J56" s="161"/>
      <c r="K56" s="161"/>
      <c r="L56" s="161"/>
      <c r="M56" s="188"/>
      <c r="N56" s="188"/>
      <c r="O56" s="188"/>
      <c r="P56" s="44"/>
      <c r="Q56" s="45"/>
      <c r="R56" s="46"/>
    </row>
    <row r="57" spans="1:18" s="47" customFormat="1" ht="9.6" hidden="1" customHeight="1">
      <c r="A57" s="204"/>
      <c r="B57" s="161"/>
      <c r="C57" s="161"/>
      <c r="D57" s="50"/>
      <c r="E57" s="161"/>
      <c r="F57" s="161"/>
      <c r="G57" s="161"/>
      <c r="H57" s="161"/>
      <c r="I57" s="50"/>
      <c r="J57" s="161"/>
      <c r="K57" s="173"/>
      <c r="L57" s="161"/>
      <c r="M57" s="188"/>
      <c r="N57" s="188"/>
      <c r="O57" s="188"/>
      <c r="P57" s="44"/>
      <c r="Q57" s="45"/>
      <c r="R57" s="46"/>
    </row>
    <row r="58" spans="1:18" s="47" customFormat="1" ht="9.6" hidden="1" customHeight="1">
      <c r="A58" s="204"/>
      <c r="B58" s="50"/>
      <c r="C58" s="50"/>
      <c r="D58" s="50"/>
      <c r="E58" s="161"/>
      <c r="F58" s="161"/>
      <c r="H58" s="161"/>
      <c r="I58" s="50"/>
      <c r="J58" s="205"/>
      <c r="K58" s="50"/>
      <c r="L58" s="161"/>
      <c r="M58" s="188"/>
      <c r="N58" s="188"/>
      <c r="O58" s="188"/>
      <c r="P58" s="44"/>
      <c r="Q58" s="45"/>
      <c r="R58" s="46"/>
    </row>
    <row r="59" spans="1:18" s="47" customFormat="1" ht="9.6" hidden="1" customHeight="1">
      <c r="A59" s="204"/>
      <c r="B59" s="161"/>
      <c r="C59" s="161"/>
      <c r="D59" s="50"/>
      <c r="E59" s="161"/>
      <c r="F59" s="161"/>
      <c r="G59" s="161"/>
      <c r="H59" s="161"/>
      <c r="I59" s="50"/>
      <c r="J59" s="161"/>
      <c r="K59" s="161"/>
      <c r="L59" s="161"/>
      <c r="M59" s="188"/>
      <c r="N59" s="188"/>
      <c r="O59" s="188"/>
      <c r="P59" s="44"/>
      <c r="Q59" s="45"/>
      <c r="R59" s="80"/>
    </row>
    <row r="60" spans="1:18" s="47" customFormat="1" ht="9.6" hidden="1" customHeight="1">
      <c r="A60" s="204"/>
      <c r="B60" s="50"/>
      <c r="C60" s="50"/>
      <c r="D60" s="50"/>
      <c r="E60" s="161"/>
      <c r="F60" s="161"/>
      <c r="H60" s="205"/>
      <c r="I60" s="50"/>
      <c r="J60" s="161"/>
      <c r="K60" s="161"/>
      <c r="L60" s="161"/>
      <c r="M60" s="188"/>
      <c r="N60" s="188"/>
      <c r="O60" s="188"/>
      <c r="P60" s="44"/>
      <c r="Q60" s="45"/>
      <c r="R60" s="46"/>
    </row>
    <row r="61" spans="1:18" s="47" customFormat="1" ht="9.6" hidden="1" customHeight="1">
      <c r="A61" s="204"/>
      <c r="B61" s="161"/>
      <c r="C61" s="161"/>
      <c r="D61" s="50"/>
      <c r="E61" s="161"/>
      <c r="F61" s="161"/>
      <c r="G61" s="161"/>
      <c r="H61" s="161"/>
      <c r="I61" s="50"/>
      <c r="J61" s="161"/>
      <c r="K61" s="161"/>
      <c r="L61" s="161"/>
      <c r="M61" s="188"/>
      <c r="N61" s="188"/>
      <c r="O61" s="188"/>
      <c r="P61" s="44"/>
      <c r="Q61" s="45"/>
      <c r="R61" s="46"/>
    </row>
    <row r="62" spans="1:18" s="47" customFormat="1" ht="9.6" hidden="1" customHeight="1">
      <c r="A62" s="204"/>
      <c r="B62" s="50"/>
      <c r="C62" s="50"/>
      <c r="D62" s="50"/>
      <c r="E62" s="161"/>
      <c r="F62" s="161"/>
      <c r="H62" s="161"/>
      <c r="I62" s="50"/>
      <c r="J62" s="161"/>
      <c r="K62" s="161"/>
      <c r="L62" s="205"/>
      <c r="M62" s="50"/>
      <c r="N62" s="161"/>
      <c r="O62" s="188"/>
      <c r="P62" s="44"/>
      <c r="Q62" s="45"/>
      <c r="R62" s="46"/>
    </row>
    <row r="63" spans="1:18" s="47" customFormat="1" ht="9.6" hidden="1" customHeight="1">
      <c r="A63" s="204"/>
      <c r="B63" s="161"/>
      <c r="C63" s="161"/>
      <c r="D63" s="50"/>
      <c r="E63" s="161"/>
      <c r="F63" s="161"/>
      <c r="G63" s="161"/>
      <c r="H63" s="161"/>
      <c r="I63" s="50"/>
      <c r="J63" s="161"/>
      <c r="K63" s="161"/>
      <c r="L63" s="161"/>
      <c r="M63" s="188"/>
      <c r="N63" s="161"/>
      <c r="O63" s="188"/>
      <c r="P63" s="44"/>
      <c r="Q63" s="45"/>
      <c r="R63" s="46"/>
    </row>
    <row r="64" spans="1:18" s="47" customFormat="1" ht="9.6" hidden="1" customHeight="1">
      <c r="A64" s="204"/>
      <c r="B64" s="50"/>
      <c r="C64" s="50"/>
      <c r="D64" s="50"/>
      <c r="E64" s="161"/>
      <c r="F64" s="161"/>
      <c r="H64" s="205"/>
      <c r="I64" s="50"/>
      <c r="J64" s="161"/>
      <c r="K64" s="161"/>
      <c r="L64" s="161"/>
      <c r="M64" s="188"/>
      <c r="N64" s="188"/>
      <c r="O64" s="188"/>
      <c r="P64" s="44"/>
      <c r="Q64" s="45"/>
      <c r="R64" s="46"/>
    </row>
    <row r="65" spans="1:18" s="47" customFormat="1" ht="9.6" hidden="1" customHeight="1">
      <c r="A65" s="204"/>
      <c r="B65" s="161"/>
      <c r="C65" s="161"/>
      <c r="D65" s="50"/>
      <c r="E65" s="161"/>
      <c r="F65" s="161"/>
      <c r="G65" s="161"/>
      <c r="H65" s="161"/>
      <c r="I65" s="50"/>
      <c r="J65" s="161"/>
      <c r="K65" s="173"/>
      <c r="L65" s="161"/>
      <c r="M65" s="188"/>
      <c r="N65" s="188"/>
      <c r="O65" s="188"/>
      <c r="P65" s="44"/>
      <c r="Q65" s="45"/>
      <c r="R65" s="46"/>
    </row>
    <row r="66" spans="1:18" s="47" customFormat="1" ht="9.6" hidden="1" customHeight="1">
      <c r="A66" s="204"/>
      <c r="B66" s="50"/>
      <c r="C66" s="50"/>
      <c r="D66" s="50"/>
      <c r="E66" s="161"/>
      <c r="F66" s="161"/>
      <c r="H66" s="161"/>
      <c r="I66" s="50"/>
      <c r="J66" s="205"/>
      <c r="K66" s="50"/>
      <c r="L66" s="161"/>
      <c r="M66" s="188"/>
      <c r="N66" s="188"/>
      <c r="O66" s="188"/>
      <c r="P66" s="44"/>
      <c r="Q66" s="45"/>
      <c r="R66" s="46"/>
    </row>
    <row r="67" spans="1:18" s="47" customFormat="1" ht="9.6" hidden="1" customHeight="1">
      <c r="A67" s="204"/>
      <c r="B67" s="161"/>
      <c r="C67" s="161"/>
      <c r="D67" s="50"/>
      <c r="E67" s="161"/>
      <c r="F67" s="161"/>
      <c r="G67" s="161"/>
      <c r="H67" s="161"/>
      <c r="I67" s="50"/>
      <c r="J67" s="161"/>
      <c r="K67" s="161"/>
      <c r="L67" s="161"/>
      <c r="M67" s="188"/>
      <c r="N67" s="188"/>
      <c r="O67" s="188"/>
      <c r="P67" s="44"/>
      <c r="Q67" s="45"/>
      <c r="R67" s="46"/>
    </row>
    <row r="68" spans="1:18" s="47" customFormat="1" ht="9.6" hidden="1" customHeight="1">
      <c r="A68" s="204"/>
      <c r="B68" s="50"/>
      <c r="C68" s="50"/>
      <c r="D68" s="50"/>
      <c r="E68" s="161"/>
      <c r="F68" s="161"/>
      <c r="H68" s="205"/>
      <c r="I68" s="50"/>
      <c r="J68" s="161"/>
      <c r="K68" s="161"/>
      <c r="L68" s="161"/>
      <c r="M68" s="188"/>
      <c r="N68" s="188"/>
      <c r="O68" s="188"/>
      <c r="P68" s="44"/>
      <c r="Q68" s="45"/>
      <c r="R68" s="46"/>
    </row>
    <row r="69" spans="1:18" s="47" customFormat="1" ht="9.6" customHeight="1">
      <c r="A69" s="203"/>
      <c r="B69" s="161"/>
      <c r="C69" s="161"/>
      <c r="D69" s="50"/>
      <c r="E69" s="161"/>
      <c r="F69" s="161"/>
      <c r="G69" s="161"/>
      <c r="H69" s="161"/>
      <c r="I69" s="50"/>
      <c r="J69" s="161"/>
      <c r="K69" s="161"/>
      <c r="L69" s="161"/>
      <c r="M69" s="161"/>
      <c r="N69" s="42"/>
      <c r="O69" s="42"/>
      <c r="P69" s="44"/>
      <c r="Q69" s="45"/>
      <c r="R69" s="46"/>
    </row>
    <row r="70" spans="1:18" s="87" customFormat="1" ht="6.75" customHeight="1">
      <c r="A70" s="81"/>
      <c r="B70" s="81"/>
      <c r="C70" s="81"/>
      <c r="D70" s="81"/>
      <c r="E70" s="82"/>
      <c r="F70" s="82"/>
      <c r="G70" s="82"/>
      <c r="H70" s="82"/>
      <c r="I70" s="83"/>
      <c r="J70" s="84"/>
      <c r="K70" s="85"/>
      <c r="L70" s="84"/>
      <c r="M70" s="85"/>
      <c r="N70" s="84"/>
      <c r="O70" s="85"/>
      <c r="P70" s="84"/>
      <c r="Q70" s="85"/>
      <c r="R70" s="86"/>
    </row>
    <row r="71" spans="1:18" s="100" customFormat="1" ht="10.5" customHeight="1">
      <c r="A71" s="88" t="s">
        <v>34</v>
      </c>
      <c r="B71" s="89"/>
      <c r="C71" s="90"/>
      <c r="D71" s="91" t="s">
        <v>35</v>
      </c>
      <c r="E71" s="92" t="s">
        <v>36</v>
      </c>
      <c r="F71" s="91"/>
      <c r="G71" s="93"/>
      <c r="H71" s="94"/>
      <c r="I71" s="91" t="s">
        <v>35</v>
      </c>
      <c r="J71" s="92" t="s">
        <v>37</v>
      </c>
      <c r="K71" s="95"/>
      <c r="L71" s="92" t="s">
        <v>38</v>
      </c>
      <c r="M71" s="96"/>
      <c r="N71" s="97" t="s">
        <v>39</v>
      </c>
      <c r="O71" s="97"/>
      <c r="P71" s="98"/>
      <c r="Q71" s="99"/>
    </row>
    <row r="72" spans="1:18" s="100" customFormat="1" ht="9" customHeight="1">
      <c r="A72" s="101" t="s">
        <v>40</v>
      </c>
      <c r="B72" s="102"/>
      <c r="C72" s="103"/>
      <c r="D72" s="104">
        <v>1</v>
      </c>
      <c r="E72" s="105" t="str">
        <f>IF(D72&gt;$Q$79,,UPPER(VLOOKUP(D72,'[1]Boys Si Main Draw Prep'!$A$7:$R$134,2)))</f>
        <v>HAMEL-SMITH</v>
      </c>
      <c r="F72" s="106"/>
      <c r="G72" s="105"/>
      <c r="H72" s="107"/>
      <c r="I72" s="108" t="s">
        <v>41</v>
      </c>
      <c r="J72" s="102"/>
      <c r="K72" s="109"/>
      <c r="L72" s="102"/>
      <c r="M72" s="110"/>
      <c r="N72" s="111" t="s">
        <v>42</v>
      </c>
      <c r="O72" s="112"/>
      <c r="P72" s="112"/>
      <c r="Q72" s="113"/>
    </row>
    <row r="73" spans="1:18" s="100" customFormat="1" ht="9" customHeight="1">
      <c r="A73" s="101" t="s">
        <v>43</v>
      </c>
      <c r="B73" s="102"/>
      <c r="C73" s="103"/>
      <c r="D73" s="104">
        <v>2</v>
      </c>
      <c r="E73" s="105" t="str">
        <f>IF(D73&gt;$Q$79,,UPPER(VLOOKUP(D73,'[1]Boys Si Main Draw Prep'!$A$7:$R$134,2)))</f>
        <v>MITCHELL</v>
      </c>
      <c r="F73" s="106"/>
      <c r="G73" s="105"/>
      <c r="H73" s="107"/>
      <c r="I73" s="108" t="s">
        <v>44</v>
      </c>
      <c r="J73" s="102"/>
      <c r="K73" s="109"/>
      <c r="L73" s="102"/>
      <c r="M73" s="110"/>
      <c r="N73" s="114"/>
      <c r="O73" s="115"/>
      <c r="P73" s="116"/>
      <c r="Q73" s="117"/>
    </row>
    <row r="74" spans="1:18" s="100" customFormat="1" ht="9" customHeight="1">
      <c r="A74" s="118" t="s">
        <v>45</v>
      </c>
      <c r="B74" s="116"/>
      <c r="C74" s="119"/>
      <c r="D74" s="104">
        <v>3</v>
      </c>
      <c r="E74" s="105" t="str">
        <f>IF(D74&gt;$Q$79,,UPPER(VLOOKUP(D74,'[1]Boys Si Main Draw Prep'!$A$7:$R$134,2)))</f>
        <v>WORTMAN</v>
      </c>
      <c r="F74" s="106"/>
      <c r="G74" s="105"/>
      <c r="H74" s="107"/>
      <c r="I74" s="108" t="s">
        <v>46</v>
      </c>
      <c r="J74" s="102"/>
      <c r="K74" s="109"/>
      <c r="L74" s="102"/>
      <c r="M74" s="110"/>
      <c r="N74" s="111" t="s">
        <v>47</v>
      </c>
      <c r="O74" s="112"/>
      <c r="P74" s="112"/>
      <c r="Q74" s="113"/>
    </row>
    <row r="75" spans="1:18" s="100" customFormat="1" ht="9" customHeight="1">
      <c r="A75" s="120"/>
      <c r="B75" s="24"/>
      <c r="C75" s="121"/>
      <c r="D75" s="104">
        <v>4</v>
      </c>
      <c r="E75" s="105" t="str">
        <f>IF(D75&gt;$Q$79,,UPPER(VLOOKUP(D75,'[1]Boys Si Main Draw Prep'!$A$7:$R$134,2)))</f>
        <v>GUEDEZ</v>
      </c>
      <c r="F75" s="106"/>
      <c r="G75" s="105"/>
      <c r="H75" s="107"/>
      <c r="I75" s="108" t="s">
        <v>48</v>
      </c>
      <c r="J75" s="102"/>
      <c r="K75" s="109"/>
      <c r="L75" s="102"/>
      <c r="M75" s="110"/>
      <c r="N75" s="102"/>
      <c r="O75" s="109"/>
      <c r="P75" s="102"/>
      <c r="Q75" s="110"/>
    </row>
    <row r="76" spans="1:18" s="100" customFormat="1" ht="9" customHeight="1">
      <c r="A76" s="122" t="s">
        <v>49</v>
      </c>
      <c r="B76" s="123"/>
      <c r="C76" s="124"/>
      <c r="D76" s="104"/>
      <c r="E76" s="105"/>
      <c r="F76" s="106"/>
      <c r="G76" s="105"/>
      <c r="H76" s="107"/>
      <c r="I76" s="108" t="s">
        <v>50</v>
      </c>
      <c r="J76" s="102"/>
      <c r="K76" s="109"/>
      <c r="L76" s="102"/>
      <c r="M76" s="110"/>
      <c r="N76" s="116"/>
      <c r="O76" s="115"/>
      <c r="P76" s="116"/>
      <c r="Q76" s="117"/>
    </row>
    <row r="77" spans="1:18" s="100" customFormat="1" ht="9" customHeight="1">
      <c r="A77" s="101" t="s">
        <v>40</v>
      </c>
      <c r="B77" s="102"/>
      <c r="C77" s="103"/>
      <c r="D77" s="104"/>
      <c r="E77" s="105"/>
      <c r="F77" s="106"/>
      <c r="G77" s="105"/>
      <c r="H77" s="107"/>
      <c r="I77" s="108" t="s">
        <v>51</v>
      </c>
      <c r="J77" s="102"/>
      <c r="K77" s="109"/>
      <c r="L77" s="102"/>
      <c r="M77" s="110"/>
      <c r="N77" s="111" t="s">
        <v>52</v>
      </c>
      <c r="O77" s="112"/>
      <c r="P77" s="112"/>
      <c r="Q77" s="113"/>
    </row>
    <row r="78" spans="1:18" s="100" customFormat="1" ht="9" customHeight="1">
      <c r="A78" s="101" t="s">
        <v>53</v>
      </c>
      <c r="B78" s="102"/>
      <c r="C78" s="125"/>
      <c r="D78" s="104"/>
      <c r="E78" s="105"/>
      <c r="F78" s="106"/>
      <c r="G78" s="105"/>
      <c r="H78" s="107"/>
      <c r="I78" s="108" t="s">
        <v>54</v>
      </c>
      <c r="J78" s="102"/>
      <c r="K78" s="109"/>
      <c r="L78" s="102"/>
      <c r="M78" s="110"/>
      <c r="N78" s="102"/>
      <c r="O78" s="109"/>
      <c r="P78" s="102"/>
      <c r="Q78" s="110"/>
    </row>
    <row r="79" spans="1:18" s="100" customFormat="1" ht="9" customHeight="1">
      <c r="A79" s="118" t="s">
        <v>55</v>
      </c>
      <c r="B79" s="116"/>
      <c r="C79" s="126"/>
      <c r="D79" s="127"/>
      <c r="E79" s="128"/>
      <c r="F79" s="129"/>
      <c r="G79" s="128"/>
      <c r="H79" s="130"/>
      <c r="I79" s="131" t="s">
        <v>56</v>
      </c>
      <c r="J79" s="116"/>
      <c r="K79" s="115"/>
      <c r="L79" s="116"/>
      <c r="M79" s="117"/>
      <c r="N79" s="116" t="str">
        <f>Q4</f>
        <v>Lamech Kevin Clarke</v>
      </c>
      <c r="O79" s="115"/>
      <c r="P79" s="116"/>
      <c r="Q79" s="132">
        <f>MIN(4,'[1]Boys Si Main Draw Prep'!R5)</f>
        <v>4</v>
      </c>
    </row>
  </sheetData>
  <mergeCells count="1">
    <mergeCell ref="E2:L2"/>
  </mergeCells>
  <conditionalFormatting sqref="F67:H67 F51:H51 F53:H53 F39:H39 F41:H41 F43:H43 F45:H45 F47:H47 G23 G25 G27 G29 G31 G33 G35 G37 F49:H49 F69:H69 F55:H55 F57:H57 F59:H59 F61:H61 F63:H63 F65:H65 G7 G9 G11 G13 G15 G17 G19 G21">
    <cfRule type="expression" dxfId="199" priority="1" stopIfTrue="1">
      <formula>AND($D7&lt;9,$C7&gt;0)</formula>
    </cfRule>
  </conditionalFormatting>
  <conditionalFormatting sqref="H40 H60 J50 H24 H48 H32 J58 H68 H36 H56 J66 H64 J10 L46 H28 L14 J18 J26 J34 L30 L62 H44 J42 H52 H8 H16 H20 H12 N22">
    <cfRule type="expression" dxfId="198" priority="2" stopIfTrue="1">
      <formula>AND($N$1="CU",H8="Umpire")</formula>
    </cfRule>
    <cfRule type="expression" dxfId="197" priority="3" stopIfTrue="1">
      <formula>AND($N$1="CU",H8&lt;&gt;"Umpire",I8&lt;&gt;"")</formula>
    </cfRule>
    <cfRule type="expression" dxfId="196" priority="4" stopIfTrue="1">
      <formula>AND($N$1="CU",H8&lt;&gt;"Umpire")</formula>
    </cfRule>
  </conditionalFormatting>
  <conditionalFormatting sqref="D53 D47 D45 D43 D41 D39 D69 D67 D49 D65 D63 D61 D59 D57 D55 D51">
    <cfRule type="expression" dxfId="195" priority="5" stopIfTrue="1">
      <formula>AND($D39&lt;9,$C39&gt;0)</formula>
    </cfRule>
  </conditionalFormatting>
  <conditionalFormatting sqref="E55 E57 E59 E61 E63 E65 E67 E69 E39 E41 E43 E45 E47 E49 E51 E53">
    <cfRule type="cellIs" dxfId="194" priority="6" stopIfTrue="1" operator="equal">
      <formula>"Bye"</formula>
    </cfRule>
    <cfRule type="expression" dxfId="193" priority="7" stopIfTrue="1">
      <formula>AND($D39&lt;9,$C39&gt;0)</formula>
    </cfRule>
  </conditionalFormatting>
  <conditionalFormatting sqref="L10 L18 L26 L34 N30 N62 L58 L66 N14 N46 L42 L50 P22 J8 J12 J16 J20 J24 J28 J32 J36 J56 J60 J64 J68 J40 J44 J48 J52">
    <cfRule type="expression" dxfId="192" priority="8" stopIfTrue="1">
      <formula>#REF!="as"</formula>
    </cfRule>
    <cfRule type="expression" dxfId="191" priority="9" stopIfTrue="1">
      <formula>#REF!="bs"</formula>
    </cfRule>
  </conditionalFormatting>
  <conditionalFormatting sqref="B7 B9 B11 B13 B15 B17 B19 B21 B23 B25 B27 B29 B31 B33 B35 B37 B55 B57 B59 B61 B63 B65 B67 B69 B39 B41 B43 B45 B47 B49 B51 B53">
    <cfRule type="cellIs" dxfId="190" priority="10" stopIfTrue="1" operator="equal">
      <formula>"QA"</formula>
    </cfRule>
    <cfRule type="cellIs" dxfId="189" priority="11" stopIfTrue="1" operator="equal">
      <formula>"DA"</formula>
    </cfRule>
  </conditionalFormatting>
  <conditionalFormatting sqref="I8 I12 I16 I20 I24 I28 I32 I36 M30 M14 K10 K34 Q79 K18 K26 O22">
    <cfRule type="expression" dxfId="188" priority="12" stopIfTrue="1">
      <formula>$N$1="CU"</formula>
    </cfRule>
  </conditionalFormatting>
  <conditionalFormatting sqref="E35 E37 E25 E33 E31 E29 E27 E23 E19 E21 E9 E17 E15 E13 E11 E7">
    <cfRule type="cellIs" dxfId="187" priority="13" stopIfTrue="1" operator="equal">
      <formula>"Bye"</formula>
    </cfRule>
  </conditionalFormatting>
  <conditionalFormatting sqref="D9 D7 D11 D13 D15 D17 D19 D21 D23 D25 D27 D29 D31 D33 D35 D37">
    <cfRule type="expression" dxfId="186" priority="14"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orientation="landscape" horizontalDpi="360" verticalDpi="200" copies="3"/>
  <drawing r:id="rId1"/>
  <legacyDrawing r:id="rId2"/>
</worksheet>
</file>

<file path=xl/worksheets/sheet4.xml><?xml version="1.0" encoding="utf-8"?>
<worksheet xmlns="http://schemas.openxmlformats.org/spreadsheetml/2006/main" xmlns:r="http://schemas.openxmlformats.org/officeDocument/2006/relationships">
  <sheetPr codeName="Sheet139" enableFormatConditionsCalculation="0">
    <tabColor rgb="FF0070C0"/>
    <pageSetUpPr fitToPage="1"/>
  </sheetPr>
  <dimension ref="A1:T79"/>
  <sheetViews>
    <sheetView showGridLines="0" showZeros="0" workbookViewId="0">
      <selection activeCell="W31" sqref="W31"/>
    </sheetView>
  </sheetViews>
  <sheetFormatPr defaultColWidth="8.85546875"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3" customWidth="1"/>
    <col min="10" max="10" width="10.7109375" customWidth="1"/>
    <col min="11" max="11" width="1.7109375" style="133" customWidth="1"/>
    <col min="12" max="12" width="10.7109375" customWidth="1"/>
    <col min="13" max="13" width="1.7109375" style="134" customWidth="1"/>
    <col min="14" max="14" width="10.7109375" customWidth="1"/>
    <col min="15" max="15" width="1.7109375" style="133" customWidth="1"/>
    <col min="16" max="16" width="10.7109375" customWidth="1"/>
    <col min="17" max="17" width="1.7109375" style="134" customWidth="1"/>
    <col min="18" max="18" width="9.140625" hidden="1" customWidth="1"/>
    <col min="19" max="19" width="8.7109375" customWidth="1"/>
    <col min="20" max="20" width="9.140625" hidden="1" customWidth="1"/>
  </cols>
  <sheetData>
    <row r="1" spans="1:20" s="6" customFormat="1" ht="75" customHeight="1">
      <c r="A1" s="1">
        <f>'[2]Week SetUp'!$A$6</f>
        <v>0</v>
      </c>
      <c r="B1" s="1"/>
      <c r="C1" s="2"/>
      <c r="D1" s="2"/>
      <c r="E1" s="2"/>
      <c r="F1" s="2"/>
      <c r="G1" s="2"/>
      <c r="H1" s="2"/>
      <c r="I1" s="3"/>
      <c r="J1" s="4"/>
      <c r="K1" s="4"/>
      <c r="L1" s="5"/>
      <c r="M1" s="3"/>
      <c r="N1" s="3" t="s">
        <v>0</v>
      </c>
      <c r="O1" s="3"/>
      <c r="P1" s="2"/>
      <c r="Q1" s="3"/>
    </row>
    <row r="2" spans="1:20" s="10" customFormat="1" ht="15.75">
      <c r="A2" s="7"/>
      <c r="B2" s="7"/>
      <c r="C2" s="7"/>
      <c r="D2" s="7"/>
      <c r="E2" s="329" t="s">
        <v>73</v>
      </c>
      <c r="F2" s="329"/>
      <c r="G2" s="329"/>
      <c r="H2" s="329"/>
      <c r="I2" s="329"/>
      <c r="J2" s="329"/>
      <c r="K2" s="329"/>
      <c r="L2" s="329"/>
      <c r="M2" s="8"/>
      <c r="N2" s="9"/>
      <c r="O2" s="8"/>
      <c r="P2" s="9"/>
      <c r="Q2" s="8"/>
    </row>
    <row r="3" spans="1:20" s="15" customFormat="1" ht="11.25" customHeight="1">
      <c r="A3" s="11" t="s">
        <v>2</v>
      </c>
      <c r="B3" s="11"/>
      <c r="C3" s="11"/>
      <c r="D3" s="11"/>
      <c r="E3" s="11"/>
      <c r="F3" s="11" t="s">
        <v>58</v>
      </c>
      <c r="G3" s="11"/>
      <c r="H3" s="11"/>
      <c r="I3" s="12"/>
      <c r="J3" s="13"/>
      <c r="K3" s="12"/>
      <c r="L3" s="11"/>
      <c r="M3" s="12"/>
      <c r="N3" s="11"/>
      <c r="O3" s="12"/>
      <c r="P3" s="11"/>
      <c r="Q3" s="14" t="s">
        <v>3</v>
      </c>
    </row>
    <row r="4" spans="1:20" s="23" customFormat="1" ht="11.25" customHeight="1" thickBot="1">
      <c r="A4" s="16" t="str">
        <f>'[2]Week SetUp'!$A$10</f>
        <v>16th - 21st December 2017</v>
      </c>
      <c r="B4" s="16"/>
      <c r="C4" s="16"/>
      <c r="D4" s="17"/>
      <c r="E4" s="17"/>
      <c r="F4" s="17" t="str">
        <f>'[2]Week SetUp'!$C$10</f>
        <v>Jean Merry</v>
      </c>
      <c r="G4" s="18"/>
      <c r="H4" s="17"/>
      <c r="I4" s="19"/>
      <c r="J4" s="20">
        <f>'[2]Week SetUp'!$D$10</f>
        <v>0</v>
      </c>
      <c r="K4" s="19"/>
      <c r="L4" s="21">
        <f>'[2]Week SetUp'!$A$12</f>
        <v>0</v>
      </c>
      <c r="M4" s="19"/>
      <c r="N4" s="17"/>
      <c r="O4" s="19"/>
      <c r="P4" s="17"/>
      <c r="Q4" s="22" t="str">
        <f>'[2]Week SetUp'!$E$10</f>
        <v>Lamech Kevin Clarke</v>
      </c>
    </row>
    <row r="5" spans="1:20" s="15" customFormat="1" ht="9">
      <c r="A5" s="24"/>
      <c r="B5" s="25" t="s">
        <v>4</v>
      </c>
      <c r="C5" s="25" t="s">
        <v>5</v>
      </c>
      <c r="D5" s="25" t="s">
        <v>6</v>
      </c>
      <c r="E5" s="26" t="s">
        <v>7</v>
      </c>
      <c r="F5" s="26" t="s">
        <v>8</v>
      </c>
      <c r="G5" s="26"/>
      <c r="H5" s="26"/>
      <c r="I5" s="26"/>
      <c r="J5" s="25" t="s">
        <v>9</v>
      </c>
      <c r="K5" s="27"/>
      <c r="L5" s="25" t="s">
        <v>11</v>
      </c>
      <c r="M5" s="27"/>
      <c r="N5" s="25" t="s">
        <v>12</v>
      </c>
      <c r="O5" s="27"/>
      <c r="P5" s="25" t="s">
        <v>70</v>
      </c>
      <c r="Q5" s="28"/>
    </row>
    <row r="6" spans="1:20" s="15"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f>IF($D7="","",VLOOKUP($D7,'[2]Boys Si Main Draw Prep'!$A$7:$P$22,15))</f>
        <v>0</v>
      </c>
      <c r="C7" s="37">
        <f>IF($D7="","",VLOOKUP($D7,'[2]Boys Si Main Draw Prep'!$A$7:$P$22,16))</f>
        <v>0</v>
      </c>
      <c r="D7" s="38">
        <v>1</v>
      </c>
      <c r="E7" s="39" t="str">
        <f>UPPER(IF($D7="","",VLOOKUP($D7,'[2]Boys Si Main Draw Prep'!$A$7:$P$22,2)))</f>
        <v>DALLA COSTA</v>
      </c>
      <c r="F7" s="39" t="str">
        <f>IF($D7="","",VLOOKUP($D7,'[2]Boys Si Main Draw Prep'!$A$7:$P$22,3))</f>
        <v>Kale</v>
      </c>
      <c r="G7" s="39"/>
      <c r="H7" s="39">
        <f>IF($D7="","",VLOOKUP($D7,'[2]Boys Si Main Draw Prep'!$A$7:$P$22,4))</f>
        <v>0</v>
      </c>
      <c r="I7" s="40"/>
      <c r="J7" s="41"/>
      <c r="K7" s="41"/>
      <c r="L7" s="41"/>
      <c r="M7" s="41"/>
      <c r="N7" s="42"/>
      <c r="O7" s="43"/>
      <c r="P7" s="44"/>
      <c r="Q7" s="45"/>
      <c r="R7" s="46"/>
      <c r="T7" s="48" t="str">
        <f>'[2]SetUp Officials'!P21</f>
        <v>Umpire</v>
      </c>
    </row>
    <row r="8" spans="1:20" s="47" customFormat="1" ht="9.6" customHeight="1">
      <c r="A8" s="49"/>
      <c r="B8" s="50"/>
      <c r="C8" s="50"/>
      <c r="D8" s="50"/>
      <c r="E8" s="41"/>
      <c r="F8" s="41"/>
      <c r="G8" s="51"/>
      <c r="H8" s="52" t="s">
        <v>13</v>
      </c>
      <c r="I8" s="53" t="s">
        <v>14</v>
      </c>
      <c r="J8" s="54" t="str">
        <f>UPPER(IF(OR(I8="a",I8="as"),E7,IF(OR(I8="b",I8="bs"),E9,)))</f>
        <v>DALLA COSTA</v>
      </c>
      <c r="K8" s="54"/>
      <c r="L8" s="41"/>
      <c r="M8" s="41"/>
      <c r="N8" s="42"/>
      <c r="O8" s="43"/>
      <c r="P8" s="44"/>
      <c r="Q8" s="45"/>
      <c r="R8" s="46"/>
      <c r="T8" s="55" t="str">
        <f>'[2]SetUp Officials'!P22</f>
        <v/>
      </c>
    </row>
    <row r="9" spans="1:20" s="47" customFormat="1" ht="9.6" customHeight="1">
      <c r="A9" s="49">
        <v>2</v>
      </c>
      <c r="B9" s="37">
        <f>IF($D9="","",VLOOKUP($D9,'[2]Boys Si Main Draw Prep'!$A$7:$P$22,15))</f>
        <v>0</v>
      </c>
      <c r="C9" s="37">
        <f>IF($D9="","",VLOOKUP($D9,'[2]Boys Si Main Draw Prep'!$A$7:$P$22,16))</f>
        <v>0</v>
      </c>
      <c r="D9" s="38">
        <v>16</v>
      </c>
      <c r="E9" s="37" t="str">
        <f>UPPER(IF($D9="","",VLOOKUP($D9,'[2]Boys Si Main Draw Prep'!$A$7:$P$22,2)))</f>
        <v>BYE</v>
      </c>
      <c r="F9" s="37">
        <f>IF($D9="","",VLOOKUP($D9,'[2]Boys Si Main Draw Prep'!$A$7:$P$22,3))</f>
        <v>0</v>
      </c>
      <c r="G9" s="37"/>
      <c r="H9" s="37">
        <f>IF($D9="","",VLOOKUP($D9,'[2]Boys Si Main Draw Prep'!$A$7:$P$22,4))</f>
        <v>0</v>
      </c>
      <c r="I9" s="56"/>
      <c r="J9" s="41"/>
      <c r="K9" s="57"/>
      <c r="L9" s="41"/>
      <c r="M9" s="41"/>
      <c r="N9" s="42"/>
      <c r="O9" s="43"/>
      <c r="P9" s="44"/>
      <c r="Q9" s="45"/>
      <c r="R9" s="46"/>
      <c r="T9" s="55" t="str">
        <f>'[2]SetUp Officials'!P23</f>
        <v/>
      </c>
    </row>
    <row r="10" spans="1:20" s="47" customFormat="1" ht="9.6" customHeight="1">
      <c r="A10" s="49"/>
      <c r="B10" s="50"/>
      <c r="C10" s="50"/>
      <c r="D10" s="58"/>
      <c r="E10" s="41"/>
      <c r="F10" s="41"/>
      <c r="G10" s="51"/>
      <c r="H10" s="41"/>
      <c r="I10" s="59"/>
      <c r="J10" s="52" t="s">
        <v>13</v>
      </c>
      <c r="K10" s="60" t="s">
        <v>23</v>
      </c>
      <c r="L10" s="54" t="str">
        <f>UPPER(IF(OR(K10="a",K10="as"),J8,IF(OR(K10="b",K10="bs"),J12,)))</f>
        <v>HADDEN</v>
      </c>
      <c r="M10" s="61"/>
      <c r="N10" s="62"/>
      <c r="O10" s="62"/>
      <c r="P10" s="44"/>
      <c r="Q10" s="45"/>
      <c r="R10" s="46"/>
      <c r="T10" s="55" t="str">
        <f>'[2]SetUp Officials'!P24</f>
        <v/>
      </c>
    </row>
    <row r="11" spans="1:20" s="47" customFormat="1" ht="9.6" customHeight="1">
      <c r="A11" s="49">
        <v>3</v>
      </c>
      <c r="B11" s="37">
        <f>IF($D11="","",VLOOKUP($D11,'[2]Boys Si Main Draw Prep'!$A$7:$P$22,15))</f>
        <v>0</v>
      </c>
      <c r="C11" s="37">
        <f>IF($D11="","",VLOOKUP($D11,'[2]Boys Si Main Draw Prep'!$A$7:$P$22,16))</f>
        <v>0</v>
      </c>
      <c r="D11" s="38">
        <v>9</v>
      </c>
      <c r="E11" s="37" t="str">
        <f>UPPER(IF($D11="","",VLOOKUP($D11,'[2]Boys Si Main Draw Prep'!$A$7:$P$22,2)))</f>
        <v>HADDEN</v>
      </c>
      <c r="F11" s="37" t="str">
        <f>IF($D11="","",VLOOKUP($D11,'[2]Boys Si Main Draw Prep'!$A$7:$P$22,3))</f>
        <v>James</v>
      </c>
      <c r="G11" s="37"/>
      <c r="H11" s="37">
        <f>IF($D11="","",VLOOKUP($D11,'[2]Boys Si Main Draw Prep'!$A$7:$P$22,4))</f>
        <v>0</v>
      </c>
      <c r="I11" s="40"/>
      <c r="J11" s="41"/>
      <c r="K11" s="63"/>
      <c r="L11" s="41" t="s">
        <v>178</v>
      </c>
      <c r="M11" s="64"/>
      <c r="N11" s="62"/>
      <c r="O11" s="62"/>
      <c r="P11" s="44"/>
      <c r="Q11" s="45"/>
      <c r="R11" s="46"/>
      <c r="T11" s="55" t="str">
        <f>'[2]SetUp Officials'!P25</f>
        <v/>
      </c>
    </row>
    <row r="12" spans="1:20" s="47" customFormat="1" ht="9.6" customHeight="1">
      <c r="A12" s="49"/>
      <c r="B12" s="50"/>
      <c r="C12" s="50"/>
      <c r="D12" s="58"/>
      <c r="E12" s="41"/>
      <c r="F12" s="41"/>
      <c r="G12" s="51"/>
      <c r="H12" s="52" t="s">
        <v>13</v>
      </c>
      <c r="I12" s="53" t="s">
        <v>14</v>
      </c>
      <c r="J12" s="54" t="str">
        <f>UPPER(IF(OR(I12="a",I12="as"),E11,IF(OR(I12="b",I12="bs"),E13,)))</f>
        <v>HADDEN</v>
      </c>
      <c r="K12" s="65"/>
      <c r="L12" s="41"/>
      <c r="M12" s="64"/>
      <c r="N12" s="62"/>
      <c r="O12" s="62"/>
      <c r="P12" s="44"/>
      <c r="Q12" s="45"/>
      <c r="R12" s="46"/>
      <c r="T12" s="55" t="str">
        <f>'[2]SetUp Officials'!P26</f>
        <v/>
      </c>
    </row>
    <row r="13" spans="1:20" s="47" customFormat="1" ht="9.6" customHeight="1">
      <c r="A13" s="49">
        <v>4</v>
      </c>
      <c r="B13" s="37">
        <f>IF($D13="","",VLOOKUP($D13,'[2]Boys Si Main Draw Prep'!$A$7:$P$22,15))</f>
        <v>0</v>
      </c>
      <c r="C13" s="37">
        <f>IF($D13="","",VLOOKUP($D13,'[2]Boys Si Main Draw Prep'!$A$7:$P$22,16))</f>
        <v>0</v>
      </c>
      <c r="D13" s="38">
        <v>5</v>
      </c>
      <c r="E13" s="37" t="str">
        <f>UPPER(IF($D13="","",VLOOKUP($D13,'[2]Boys Si Main Draw Prep'!$A$7:$P$22,2)))</f>
        <v>CHAPMAN</v>
      </c>
      <c r="F13" s="37" t="str">
        <f>IF($D13="","",VLOOKUP($D13,'[2]Boys Si Main Draw Prep'!$A$7:$P$22,3))</f>
        <v>Jaylon</v>
      </c>
      <c r="G13" s="37"/>
      <c r="H13" s="37">
        <f>IF($D13="","",VLOOKUP($D13,'[2]Boys Si Main Draw Prep'!$A$7:$P$22,4))</f>
        <v>0</v>
      </c>
      <c r="I13" s="66"/>
      <c r="J13" s="41" t="s">
        <v>175</v>
      </c>
      <c r="K13" s="41"/>
      <c r="L13" s="41"/>
      <c r="M13" s="64"/>
      <c r="N13" s="62"/>
      <c r="O13" s="62"/>
      <c r="P13" s="44"/>
      <c r="Q13" s="45"/>
      <c r="R13" s="46"/>
      <c r="T13" s="55" t="str">
        <f>'[2]SetUp Officials'!P27</f>
        <v/>
      </c>
    </row>
    <row r="14" spans="1:20" s="47" customFormat="1" ht="9.6" customHeight="1">
      <c r="A14" s="49"/>
      <c r="B14" s="50"/>
      <c r="C14" s="50"/>
      <c r="D14" s="58"/>
      <c r="E14" s="41"/>
      <c r="F14" s="41"/>
      <c r="G14" s="51"/>
      <c r="H14" s="67"/>
      <c r="I14" s="59"/>
      <c r="J14" s="41"/>
      <c r="K14" s="41"/>
      <c r="L14" s="52" t="s">
        <v>13</v>
      </c>
      <c r="M14" s="60" t="s">
        <v>19</v>
      </c>
      <c r="N14" s="54" t="str">
        <f>UPPER(IF(OR(M14="a",M14="as"),L10,IF(OR(M14="b",M14="bs"),L18,)))</f>
        <v>HADDEN</v>
      </c>
      <c r="O14" s="61"/>
      <c r="P14" s="44"/>
      <c r="Q14" s="45"/>
      <c r="R14" s="46"/>
      <c r="T14" s="55" t="str">
        <f>'[2]SetUp Officials'!P28</f>
        <v/>
      </c>
    </row>
    <row r="15" spans="1:20" s="47" customFormat="1" ht="9.6" customHeight="1">
      <c r="A15" s="36">
        <v>5</v>
      </c>
      <c r="B15" s="37">
        <f>IF($D15="","",VLOOKUP($D15,'[2]Boys Si Main Draw Prep'!$A$7:$P$22,15))</f>
        <v>0</v>
      </c>
      <c r="C15" s="37">
        <f>IF($D15="","",VLOOKUP($D15,'[2]Boys Si Main Draw Prep'!$A$7:$P$22,16))</f>
        <v>0</v>
      </c>
      <c r="D15" s="38">
        <v>3</v>
      </c>
      <c r="E15" s="39" t="str">
        <f>UPPER(IF($D15="","",VLOOKUP($D15,'[2]Boys Si Main Draw Prep'!$A$7:$P$22,2)))</f>
        <v>MARTIN</v>
      </c>
      <c r="F15" s="39" t="str">
        <f>IF($D15="","",VLOOKUP($D15,'[2]Boys Si Main Draw Prep'!$A$7:$P$22,3))</f>
        <v>Nathen</v>
      </c>
      <c r="G15" s="39"/>
      <c r="H15" s="39">
        <f>IF($D15="","",VLOOKUP($D15,'[2]Boys Si Main Draw Prep'!$A$7:$P$22,4))</f>
        <v>0</v>
      </c>
      <c r="I15" s="68"/>
      <c r="J15" s="41"/>
      <c r="K15" s="41"/>
      <c r="L15" s="41"/>
      <c r="M15" s="64"/>
      <c r="N15" s="41" t="s">
        <v>180</v>
      </c>
      <c r="O15" s="64"/>
      <c r="P15" s="44"/>
      <c r="Q15" s="45"/>
      <c r="R15" s="46"/>
      <c r="T15" s="55" t="str">
        <f>'[2]SetUp Officials'!P29</f>
        <v/>
      </c>
    </row>
    <row r="16" spans="1:20" s="47" customFormat="1" ht="9.6" customHeight="1" thickBot="1">
      <c r="A16" s="49"/>
      <c r="B16" s="50"/>
      <c r="C16" s="50"/>
      <c r="D16" s="58"/>
      <c r="E16" s="41"/>
      <c r="F16" s="41"/>
      <c r="G16" s="51"/>
      <c r="H16" s="52" t="s">
        <v>13</v>
      </c>
      <c r="I16" s="53" t="s">
        <v>14</v>
      </c>
      <c r="J16" s="54" t="str">
        <f>UPPER(IF(OR(I16="a",I16="as"),E15,IF(OR(I16="b",I16="bs"),E17,)))</f>
        <v>MARTIN</v>
      </c>
      <c r="K16" s="54"/>
      <c r="L16" s="41"/>
      <c r="M16" s="64"/>
      <c r="N16" s="62"/>
      <c r="O16" s="64"/>
      <c r="P16" s="44"/>
      <c r="Q16" s="45"/>
      <c r="R16" s="46"/>
      <c r="T16" s="70" t="str">
        <f>'[2]SetUp Officials'!P30</f>
        <v>None</v>
      </c>
    </row>
    <row r="17" spans="1:18" s="47" customFormat="1" ht="9.6" customHeight="1">
      <c r="A17" s="49">
        <v>6</v>
      </c>
      <c r="B17" s="37">
        <f>IF($D17="","",VLOOKUP($D17,'[2]Boys Si Main Draw Prep'!$A$7:$P$22,15))</f>
        <v>0</v>
      </c>
      <c r="C17" s="37">
        <f>IF($D17="","",VLOOKUP($D17,'[2]Boys Si Main Draw Prep'!$A$7:$P$22,16))</f>
        <v>0</v>
      </c>
      <c r="D17" s="38">
        <v>16</v>
      </c>
      <c r="E17" s="37" t="str">
        <f>UPPER(IF($D17="","",VLOOKUP($D17,'[2]Boys Si Main Draw Prep'!$A$7:$P$22,2)))</f>
        <v>BYE</v>
      </c>
      <c r="F17" s="37">
        <f>IF($D17="","",VLOOKUP($D17,'[2]Boys Si Main Draw Prep'!$A$7:$P$22,3))</f>
        <v>0</v>
      </c>
      <c r="G17" s="37"/>
      <c r="H17" s="37">
        <f>IF($D17="","",VLOOKUP($D17,'[2]Boys Si Main Draw Prep'!$A$7:$P$22,4))</f>
        <v>0</v>
      </c>
      <c r="I17" s="56"/>
      <c r="J17" s="41"/>
      <c r="K17" s="57"/>
      <c r="L17" s="41"/>
      <c r="M17" s="64"/>
      <c r="N17" s="62"/>
      <c r="O17" s="64"/>
      <c r="P17" s="44"/>
      <c r="Q17" s="45"/>
      <c r="R17" s="46"/>
    </row>
    <row r="18" spans="1:18" s="47" customFormat="1" ht="9.6" customHeight="1">
      <c r="A18" s="49"/>
      <c r="B18" s="50"/>
      <c r="C18" s="50"/>
      <c r="D18" s="58"/>
      <c r="E18" s="41"/>
      <c r="F18" s="41"/>
      <c r="G18" s="51"/>
      <c r="H18" s="41"/>
      <c r="I18" s="59"/>
      <c r="J18" s="52" t="s">
        <v>13</v>
      </c>
      <c r="K18" s="60" t="s">
        <v>19</v>
      </c>
      <c r="L18" s="54" t="str">
        <f>UPPER(IF(OR(K18="a",K18="as"),J16,IF(OR(K18="b",K18="bs"),J20,)))</f>
        <v>MARTIN</v>
      </c>
      <c r="M18" s="71"/>
      <c r="N18" s="62"/>
      <c r="O18" s="64"/>
      <c r="P18" s="44"/>
      <c r="Q18" s="45"/>
      <c r="R18" s="46"/>
    </row>
    <row r="19" spans="1:18" s="47" customFormat="1" ht="9.6" customHeight="1">
      <c r="A19" s="49">
        <v>7</v>
      </c>
      <c r="B19" s="37">
        <f>IF($D19="","",VLOOKUP($D19,'[2]Boys Si Main Draw Prep'!$A$7:$P$22,15))</f>
        <v>0</v>
      </c>
      <c r="C19" s="37">
        <f>IF($D19="","",VLOOKUP($D19,'[2]Boys Si Main Draw Prep'!$A$7:$P$22,16))</f>
        <v>0</v>
      </c>
      <c r="D19" s="38">
        <v>10</v>
      </c>
      <c r="E19" s="37" t="str">
        <f>UPPER(IF($D19="","",VLOOKUP($D19,'[2]Boys Si Main Draw Prep'!$A$7:$P$22,2)))</f>
        <v>CHIN</v>
      </c>
      <c r="F19" s="37" t="str">
        <f>IF($D19="","",VLOOKUP($D19,'[2]Boys Si Main Draw Prep'!$A$7:$P$22,3))</f>
        <v>Alex</v>
      </c>
      <c r="G19" s="37"/>
      <c r="H19" s="37">
        <f>IF($D19="","",VLOOKUP($D19,'[2]Boys Si Main Draw Prep'!$A$7:$P$22,4))</f>
        <v>0</v>
      </c>
      <c r="I19" s="40"/>
      <c r="J19" s="41"/>
      <c r="K19" s="63"/>
      <c r="L19" s="41" t="s">
        <v>171</v>
      </c>
      <c r="M19" s="62"/>
      <c r="N19" s="62"/>
      <c r="O19" s="64"/>
      <c r="P19" s="44"/>
      <c r="Q19" s="45"/>
      <c r="R19" s="46"/>
    </row>
    <row r="20" spans="1:18" s="47" customFormat="1" ht="9.6" customHeight="1">
      <c r="A20" s="49"/>
      <c r="B20" s="50"/>
      <c r="C20" s="50"/>
      <c r="D20" s="50"/>
      <c r="E20" s="41"/>
      <c r="F20" s="41"/>
      <c r="G20" s="51"/>
      <c r="H20" s="52" t="s">
        <v>13</v>
      </c>
      <c r="I20" s="53" t="s">
        <v>23</v>
      </c>
      <c r="J20" s="54" t="str">
        <f>UPPER(IF(OR(I20="a",I20="as"),E19,IF(OR(I20="b",I20="bs"),E21,)))</f>
        <v>PERMELL</v>
      </c>
      <c r="K20" s="65"/>
      <c r="L20" s="41"/>
      <c r="M20" s="62"/>
      <c r="N20" s="62"/>
      <c r="O20" s="64"/>
      <c r="P20" s="44"/>
      <c r="Q20" s="45"/>
      <c r="R20" s="46"/>
    </row>
    <row r="21" spans="1:18" s="47" customFormat="1" ht="9.6" customHeight="1">
      <c r="A21" s="49">
        <v>8</v>
      </c>
      <c r="B21" s="37">
        <f>IF($D21="","",VLOOKUP($D21,'[2]Boys Si Main Draw Prep'!$A$7:$P$22,15))</f>
        <v>0</v>
      </c>
      <c r="C21" s="37">
        <f>IF($D21="","",VLOOKUP($D21,'[2]Boys Si Main Draw Prep'!$A$7:$P$22,16))</f>
        <v>0</v>
      </c>
      <c r="D21" s="38">
        <v>8</v>
      </c>
      <c r="E21" s="37" t="str">
        <f>UPPER(IF($D21="","",VLOOKUP($D21,'[2]Boys Si Main Draw Prep'!$A$7:$P$22,2)))</f>
        <v>PERMELL</v>
      </c>
      <c r="F21" s="37" t="str">
        <f>IF($D21="","",VLOOKUP($D21,'[2]Boys Si Main Draw Prep'!$A$7:$P$22,3))</f>
        <v>Zachariah</v>
      </c>
      <c r="G21" s="37"/>
      <c r="H21" s="37">
        <f>IF($D21="","",VLOOKUP($D21,'[2]Boys Si Main Draw Prep'!$A$7:$P$22,4))</f>
        <v>0</v>
      </c>
      <c r="I21" s="66"/>
      <c r="J21" s="41" t="s">
        <v>171</v>
      </c>
      <c r="K21" s="41"/>
      <c r="L21" s="41"/>
      <c r="M21" s="62"/>
      <c r="N21" s="62"/>
      <c r="O21" s="64"/>
      <c r="P21" s="44"/>
      <c r="Q21" s="45"/>
      <c r="R21" s="46"/>
    </row>
    <row r="22" spans="1:18" s="47" customFormat="1" ht="9.6" customHeight="1">
      <c r="A22" s="49"/>
      <c r="B22" s="50"/>
      <c r="C22" s="50"/>
      <c r="D22" s="50"/>
      <c r="E22" s="67"/>
      <c r="F22" s="67"/>
      <c r="G22" s="72"/>
      <c r="H22" s="67"/>
      <c r="I22" s="59"/>
      <c r="J22" s="41"/>
      <c r="K22" s="41"/>
      <c r="L22" s="41"/>
      <c r="M22" s="62"/>
      <c r="N22" s="52" t="s">
        <v>13</v>
      </c>
      <c r="O22" s="60" t="s">
        <v>23</v>
      </c>
      <c r="P22" s="54" t="str">
        <f>UPPER(IF(OR(O22="a",O22="as"),N14,IF(OR(O22="b",O22="bs"),N30,)))</f>
        <v>SYLVESTER</v>
      </c>
      <c r="Q22" s="61"/>
      <c r="R22" s="46"/>
    </row>
    <row r="23" spans="1:18" s="47" customFormat="1" ht="9.6" customHeight="1">
      <c r="A23" s="49">
        <v>9</v>
      </c>
      <c r="B23" s="37">
        <f>IF($D23="","",VLOOKUP($D23,'[2]Boys Si Main Draw Prep'!$A$7:$P$22,15))</f>
        <v>0</v>
      </c>
      <c r="C23" s="37">
        <f>IF($D23="","",VLOOKUP($D23,'[2]Boys Si Main Draw Prep'!$A$7:$P$22,16))</f>
        <v>0</v>
      </c>
      <c r="D23" s="38">
        <v>11</v>
      </c>
      <c r="E23" s="37" t="str">
        <f>UPPER(IF($D23="","",VLOOKUP($D23,'[2]Boys Si Main Draw Prep'!$A$7:$P$22,2)))</f>
        <v>JEARY</v>
      </c>
      <c r="F23" s="37" t="str">
        <f>IF($D23="","",VLOOKUP($D23,'[2]Boys Si Main Draw Prep'!$A$7:$P$22,3))</f>
        <v>Daniel</v>
      </c>
      <c r="G23" s="37"/>
      <c r="H23" s="37">
        <f>IF($D23="","",VLOOKUP($D23,'[2]Boys Si Main Draw Prep'!$A$7:$P$22,4))</f>
        <v>0</v>
      </c>
      <c r="I23" s="40"/>
      <c r="J23" s="41"/>
      <c r="K23" s="41"/>
      <c r="L23" s="41"/>
      <c r="M23" s="62"/>
      <c r="N23" s="41"/>
      <c r="O23" s="64"/>
      <c r="P23" s="41" t="s">
        <v>172</v>
      </c>
      <c r="Q23" s="62"/>
      <c r="R23" s="46"/>
    </row>
    <row r="24" spans="1:18" s="47" customFormat="1" ht="9.6" customHeight="1">
      <c r="A24" s="49"/>
      <c r="B24" s="50"/>
      <c r="C24" s="50"/>
      <c r="D24" s="50"/>
      <c r="E24" s="41"/>
      <c r="F24" s="41"/>
      <c r="G24" s="51"/>
      <c r="H24" s="52" t="s">
        <v>13</v>
      </c>
      <c r="I24" s="53" t="s">
        <v>19</v>
      </c>
      <c r="J24" s="54" t="str">
        <f>UPPER(IF(OR(I24="a",I24="as"),E23,IF(OR(I24="b",I24="bs"),E25,)))</f>
        <v>JEARY</v>
      </c>
      <c r="K24" s="54"/>
      <c r="L24" s="41"/>
      <c r="M24" s="62"/>
      <c r="N24" s="62"/>
      <c r="O24" s="64"/>
      <c r="P24" s="44"/>
      <c r="Q24" s="45"/>
      <c r="R24" s="46"/>
    </row>
    <row r="25" spans="1:18" s="47" customFormat="1" ht="9.6" customHeight="1">
      <c r="A25" s="49">
        <v>10</v>
      </c>
      <c r="B25" s="37">
        <f>IF($D25="","",VLOOKUP($D25,'[2]Boys Si Main Draw Prep'!$A$7:$P$22,15))</f>
        <v>0</v>
      </c>
      <c r="C25" s="37">
        <f>IF($D25="","",VLOOKUP($D25,'[2]Boys Si Main Draw Prep'!$A$7:$P$22,16))</f>
        <v>0</v>
      </c>
      <c r="D25" s="38">
        <v>12</v>
      </c>
      <c r="E25" s="37" t="str">
        <f>UPPER(IF($D25="","",VLOOKUP($D25,'[2]Boys Si Main Draw Prep'!$A$7:$P$22,2)))</f>
        <v>D'ARCY</v>
      </c>
      <c r="F25" s="37" t="str">
        <f>IF($D25="","",VLOOKUP($D25,'[2]Boys Si Main Draw Prep'!$A$7:$P$22,3))</f>
        <v>Dominic</v>
      </c>
      <c r="G25" s="37"/>
      <c r="H25" s="37">
        <f>IF($D25="","",VLOOKUP($D25,'[2]Boys Si Main Draw Prep'!$A$7:$P$22,4))</f>
        <v>0</v>
      </c>
      <c r="I25" s="56"/>
      <c r="J25" s="41" t="s">
        <v>176</v>
      </c>
      <c r="K25" s="57"/>
      <c r="L25" s="41"/>
      <c r="M25" s="62"/>
      <c r="N25" s="62"/>
      <c r="O25" s="64"/>
      <c r="P25" s="44"/>
      <c r="Q25" s="45"/>
      <c r="R25" s="46"/>
    </row>
    <row r="26" spans="1:18" s="47" customFormat="1" ht="9.6" customHeight="1">
      <c r="A26" s="49"/>
      <c r="B26" s="50"/>
      <c r="C26" s="50"/>
      <c r="D26" s="58"/>
      <c r="E26" s="41"/>
      <c r="F26" s="41"/>
      <c r="G26" s="51"/>
      <c r="H26" s="41"/>
      <c r="I26" s="59"/>
      <c r="J26" s="52" t="s">
        <v>13</v>
      </c>
      <c r="K26" s="60" t="s">
        <v>23</v>
      </c>
      <c r="L26" s="54" t="str">
        <f>UPPER(IF(OR(K26="a",K26="as"),J24,IF(OR(K26="b",K26="bs"),J28,)))</f>
        <v>SYLVESTER</v>
      </c>
      <c r="M26" s="61"/>
      <c r="N26" s="62"/>
      <c r="O26" s="64"/>
      <c r="P26" s="44"/>
      <c r="Q26" s="45"/>
      <c r="R26" s="46"/>
    </row>
    <row r="27" spans="1:18" s="47" customFormat="1" ht="9.6" customHeight="1">
      <c r="A27" s="49">
        <v>11</v>
      </c>
      <c r="B27" s="37">
        <f>IF($D27="","",VLOOKUP($D27,'[2]Boys Si Main Draw Prep'!$A$7:$P$22,15))</f>
        <v>0</v>
      </c>
      <c r="C27" s="37">
        <f>IF($D27="","",VLOOKUP($D27,'[2]Boys Si Main Draw Prep'!$A$7:$P$22,16))</f>
        <v>0</v>
      </c>
      <c r="D27" s="38">
        <v>16</v>
      </c>
      <c r="E27" s="37" t="str">
        <f>UPPER(IF($D27="","",VLOOKUP($D27,'[2]Boys Si Main Draw Prep'!$A$7:$P$22,2)))</f>
        <v>BYE</v>
      </c>
      <c r="F27" s="37">
        <f>IF($D27="","",VLOOKUP($D27,'[2]Boys Si Main Draw Prep'!$A$7:$P$22,3))</f>
        <v>0</v>
      </c>
      <c r="G27" s="37"/>
      <c r="H27" s="37">
        <f>IF($D27="","",VLOOKUP($D27,'[2]Boys Si Main Draw Prep'!$A$7:$P$22,4))</f>
        <v>0</v>
      </c>
      <c r="I27" s="40"/>
      <c r="J27" s="41"/>
      <c r="K27" s="63"/>
      <c r="L27" s="41" t="s">
        <v>179</v>
      </c>
      <c r="M27" s="64"/>
      <c r="N27" s="62"/>
      <c r="O27" s="64"/>
      <c r="P27" s="44"/>
      <c r="Q27" s="45"/>
      <c r="R27" s="46"/>
    </row>
    <row r="28" spans="1:18" s="47" customFormat="1" ht="9.6" customHeight="1">
      <c r="A28" s="36"/>
      <c r="B28" s="50"/>
      <c r="C28" s="50"/>
      <c r="D28" s="58"/>
      <c r="E28" s="41"/>
      <c r="F28" s="41"/>
      <c r="G28" s="51"/>
      <c r="H28" s="52" t="s">
        <v>13</v>
      </c>
      <c r="I28" s="53" t="s">
        <v>29</v>
      </c>
      <c r="J28" s="54" t="str">
        <f>UPPER(IF(OR(I28="a",I28="as"),E27,IF(OR(I28="b",I28="bs"),E29,)))</f>
        <v>SYLVESTER</v>
      </c>
      <c r="K28" s="65"/>
      <c r="L28" s="41"/>
      <c r="M28" s="64"/>
      <c r="N28" s="62"/>
      <c r="O28" s="64"/>
      <c r="P28" s="44"/>
      <c r="Q28" s="45"/>
      <c r="R28" s="46"/>
    </row>
    <row r="29" spans="1:18" s="47" customFormat="1" ht="9.6" customHeight="1">
      <c r="A29" s="36">
        <v>12</v>
      </c>
      <c r="B29" s="37">
        <f>IF($D29="","",VLOOKUP($D29,'[2]Boys Si Main Draw Prep'!$A$7:$P$22,15))</f>
        <v>0</v>
      </c>
      <c r="C29" s="37">
        <f>IF($D29="","",VLOOKUP($D29,'[2]Boys Si Main Draw Prep'!$A$7:$P$22,16))</f>
        <v>0</v>
      </c>
      <c r="D29" s="38">
        <v>4</v>
      </c>
      <c r="E29" s="39" t="str">
        <f>UPPER(IF($D29="","",VLOOKUP($D29,'[2]Boys Si Main Draw Prep'!$A$7:$P$22,2)))</f>
        <v>SYLVESTER</v>
      </c>
      <c r="F29" s="39" t="str">
        <f>IF($D29="","",VLOOKUP($D29,'[2]Boys Si Main Draw Prep'!$A$7:$P$22,3))</f>
        <v>Beckham</v>
      </c>
      <c r="G29" s="39"/>
      <c r="H29" s="39">
        <f>IF($D29="","",VLOOKUP($D29,'[2]Boys Si Main Draw Prep'!$A$7:$P$22,4))</f>
        <v>0</v>
      </c>
      <c r="I29" s="66"/>
      <c r="J29" s="41"/>
      <c r="K29" s="41"/>
      <c r="L29" s="41"/>
      <c r="M29" s="64"/>
      <c r="N29" s="62"/>
      <c r="O29" s="64"/>
      <c r="P29" s="44"/>
      <c r="Q29" s="45"/>
      <c r="R29" s="46"/>
    </row>
    <row r="30" spans="1:18" s="47" customFormat="1" ht="9.6" customHeight="1">
      <c r="A30" s="49"/>
      <c r="B30" s="50"/>
      <c r="C30" s="50"/>
      <c r="D30" s="58"/>
      <c r="E30" s="41"/>
      <c r="F30" s="41"/>
      <c r="G30" s="51"/>
      <c r="H30" s="67"/>
      <c r="I30" s="59"/>
      <c r="J30" s="41"/>
      <c r="K30" s="41"/>
      <c r="L30" s="52" t="s">
        <v>13</v>
      </c>
      <c r="M30" s="60" t="s">
        <v>19</v>
      </c>
      <c r="N30" s="54" t="str">
        <f>UPPER(IF(OR(M30="a",M30="as"),L26,IF(OR(M30="b",M30="bs"),L34,)))</f>
        <v>SYLVESTER</v>
      </c>
      <c r="O30" s="71"/>
      <c r="P30" s="44"/>
      <c r="Q30" s="45"/>
      <c r="R30" s="46"/>
    </row>
    <row r="31" spans="1:18" s="47" customFormat="1" ht="9.6" customHeight="1">
      <c r="A31" s="49">
        <v>13</v>
      </c>
      <c r="B31" s="37">
        <f>IF($D31="","",VLOOKUP($D31,'[2]Boys Si Main Draw Prep'!$A$7:$P$22,15))</f>
        <v>0</v>
      </c>
      <c r="C31" s="37">
        <f>IF($D31="","",VLOOKUP($D31,'[2]Boys Si Main Draw Prep'!$A$7:$P$22,16))</f>
        <v>0</v>
      </c>
      <c r="D31" s="38">
        <v>7</v>
      </c>
      <c r="E31" s="37" t="str">
        <f>UPPER(IF($D31="","",VLOOKUP($D31,'[2]Boys Si Main Draw Prep'!$A$7:$P$22,2)))</f>
        <v>DENOON</v>
      </c>
      <c r="F31" s="37" t="str">
        <f>IF($D31="","",VLOOKUP($D31,'[2]Boys Si Main Draw Prep'!$A$7:$P$22,3))</f>
        <v>Luca</v>
      </c>
      <c r="G31" s="37"/>
      <c r="H31" s="37">
        <f>IF($D31="","",VLOOKUP($D31,'[2]Boys Si Main Draw Prep'!$A$7:$P$22,4))</f>
        <v>0</v>
      </c>
      <c r="I31" s="68"/>
      <c r="J31" s="41"/>
      <c r="K31" s="41"/>
      <c r="L31" s="41"/>
      <c r="M31" s="64"/>
      <c r="N31" s="41" t="s">
        <v>181</v>
      </c>
      <c r="O31" s="62"/>
      <c r="P31" s="44"/>
      <c r="Q31" s="45"/>
      <c r="R31" s="46"/>
    </row>
    <row r="32" spans="1:18" s="47" customFormat="1" ht="9.6" customHeight="1">
      <c r="A32" s="49"/>
      <c r="B32" s="50"/>
      <c r="C32" s="50"/>
      <c r="D32" s="58"/>
      <c r="E32" s="41"/>
      <c r="F32" s="41"/>
      <c r="G32" s="51"/>
      <c r="H32" s="52" t="s">
        <v>13</v>
      </c>
      <c r="I32" s="53" t="s">
        <v>19</v>
      </c>
      <c r="J32" s="54" t="str">
        <f>UPPER(IF(OR(I32="a",I32="as"),E31,IF(OR(I32="b",I32="bs"),E33,)))</f>
        <v>DENOON</v>
      </c>
      <c r="K32" s="54"/>
      <c r="L32" s="41"/>
      <c r="M32" s="64"/>
      <c r="N32" s="62"/>
      <c r="O32" s="62"/>
      <c r="P32" s="44"/>
      <c r="Q32" s="45"/>
      <c r="R32" s="46"/>
    </row>
    <row r="33" spans="1:18" s="47" customFormat="1" ht="9.6" customHeight="1">
      <c r="A33" s="49">
        <v>14</v>
      </c>
      <c r="B33" s="37">
        <f>IF($D33="","",VLOOKUP($D33,'[2]Boys Si Main Draw Prep'!$A$7:$P$22,15))</f>
        <v>0</v>
      </c>
      <c r="C33" s="37">
        <f>IF($D33="","",VLOOKUP($D33,'[2]Boys Si Main Draw Prep'!$A$7:$P$22,16))</f>
        <v>0</v>
      </c>
      <c r="D33" s="38">
        <v>6</v>
      </c>
      <c r="E33" s="37" t="str">
        <f>UPPER(IF($D33="","",VLOOKUP($D33,'[2]Boys Si Main Draw Prep'!$A$7:$P$22,2)))</f>
        <v>MERRY</v>
      </c>
      <c r="F33" s="37" t="str">
        <f>IF($D33="","",VLOOKUP($D33,'[2]Boys Si Main Draw Prep'!$A$7:$P$22,3))</f>
        <v>Alexander</v>
      </c>
      <c r="G33" s="37"/>
      <c r="H33" s="37">
        <f>IF($D33="","",VLOOKUP($D33,'[2]Boys Si Main Draw Prep'!$A$7:$P$22,4))</f>
        <v>0</v>
      </c>
      <c r="I33" s="56"/>
      <c r="J33" s="41" t="s">
        <v>177</v>
      </c>
      <c r="K33" s="57"/>
      <c r="L33" s="41"/>
      <c r="M33" s="64"/>
      <c r="N33" s="62"/>
      <c r="O33" s="62"/>
      <c r="P33" s="44"/>
      <c r="Q33" s="45"/>
      <c r="R33" s="46"/>
    </row>
    <row r="34" spans="1:18" s="47" customFormat="1" ht="9.6" customHeight="1">
      <c r="A34" s="49"/>
      <c r="B34" s="50"/>
      <c r="C34" s="50"/>
      <c r="D34" s="58"/>
      <c r="E34" s="41"/>
      <c r="F34" s="41"/>
      <c r="G34" s="51"/>
      <c r="H34" s="41"/>
      <c r="I34" s="59"/>
      <c r="J34" s="52" t="s">
        <v>13</v>
      </c>
      <c r="K34" s="60" t="s">
        <v>23</v>
      </c>
      <c r="L34" s="54" t="str">
        <f>UPPER(IF(OR(K34="a",K34="as"),J32,IF(OR(K34="b",K34="bs"),J36,)))</f>
        <v>QUASHIE</v>
      </c>
      <c r="M34" s="71"/>
      <c r="N34" s="62"/>
      <c r="O34" s="62"/>
      <c r="P34" s="44"/>
      <c r="Q34" s="45"/>
      <c r="R34" s="46"/>
    </row>
    <row r="35" spans="1:18" s="47" customFormat="1" ht="9.6" customHeight="1">
      <c r="A35" s="49">
        <v>15</v>
      </c>
      <c r="B35" s="37">
        <f>IF($D35="","",VLOOKUP($D35,'[2]Boys Si Main Draw Prep'!$A$7:$P$22,15))</f>
        <v>0</v>
      </c>
      <c r="C35" s="37">
        <f>IF($D35="","",VLOOKUP($D35,'[2]Boys Si Main Draw Prep'!$A$7:$P$22,16))</f>
        <v>0</v>
      </c>
      <c r="D35" s="38">
        <v>16</v>
      </c>
      <c r="E35" s="37" t="str">
        <f>UPPER(IF($D35="","",VLOOKUP($D35,'[2]Boys Si Main Draw Prep'!$A$7:$P$22,2)))</f>
        <v>BYE</v>
      </c>
      <c r="F35" s="37">
        <f>IF($D35="","",VLOOKUP($D35,'[2]Boys Si Main Draw Prep'!$A$7:$P$22,3))</f>
        <v>0</v>
      </c>
      <c r="G35" s="37"/>
      <c r="H35" s="37">
        <f>IF($D35="","",VLOOKUP($D35,'[2]Boys Si Main Draw Prep'!$A$7:$P$22,4))</f>
        <v>0</v>
      </c>
      <c r="I35" s="40"/>
      <c r="J35" s="41"/>
      <c r="K35" s="63"/>
      <c r="L35" s="41" t="s">
        <v>171</v>
      </c>
      <c r="M35" s="62"/>
      <c r="N35" s="62"/>
      <c r="O35" s="62"/>
      <c r="P35" s="44"/>
      <c r="Q35" s="45"/>
      <c r="R35" s="46"/>
    </row>
    <row r="36" spans="1:18" s="47" customFormat="1" ht="9.6" customHeight="1">
      <c r="A36" s="49"/>
      <c r="B36" s="50"/>
      <c r="C36" s="50"/>
      <c r="D36" s="50"/>
      <c r="E36" s="41"/>
      <c r="F36" s="41"/>
      <c r="G36" s="51"/>
      <c r="H36" s="52" t="s">
        <v>13</v>
      </c>
      <c r="I36" s="53" t="s">
        <v>29</v>
      </c>
      <c r="J36" s="54" t="str">
        <f>UPPER(IF(OR(I36="a",I36="as"),E35,IF(OR(I36="b",I36="bs"),E37,)))</f>
        <v>QUASHIE</v>
      </c>
      <c r="K36" s="65"/>
      <c r="L36" s="41"/>
      <c r="M36" s="62"/>
      <c r="N36" s="62"/>
      <c r="O36" s="62"/>
      <c r="P36" s="44"/>
      <c r="Q36" s="45"/>
      <c r="R36" s="46"/>
    </row>
    <row r="37" spans="1:18" s="47" customFormat="1" ht="9.6" customHeight="1">
      <c r="A37" s="36">
        <v>16</v>
      </c>
      <c r="B37" s="37">
        <f>IF($D37="","",VLOOKUP($D37,'[2]Boys Si Main Draw Prep'!$A$7:$P$22,15))</f>
        <v>0</v>
      </c>
      <c r="C37" s="37">
        <f>IF($D37="","",VLOOKUP($D37,'[2]Boys Si Main Draw Prep'!$A$7:$P$22,16))</f>
        <v>0</v>
      </c>
      <c r="D37" s="38">
        <v>2</v>
      </c>
      <c r="E37" s="39" t="str">
        <f>UPPER(IF($D37="","",VLOOKUP($D37,'[2]Boys Si Main Draw Prep'!$A$7:$P$22,2)))</f>
        <v>QUASHIE</v>
      </c>
      <c r="F37" s="39" t="str">
        <f>IF($D37="","",VLOOKUP($D37,'[2]Boys Si Main Draw Prep'!$A$7:$P$22,3))</f>
        <v>Jace</v>
      </c>
      <c r="G37" s="37"/>
      <c r="H37" s="39">
        <f>IF($D37="","",VLOOKUP($D37,'[2]Boys Si Main Draw Prep'!$A$7:$P$22,4))</f>
        <v>0</v>
      </c>
      <c r="I37" s="66"/>
      <c r="J37" s="41"/>
      <c r="K37" s="41"/>
      <c r="L37" s="41"/>
      <c r="M37" s="62"/>
      <c r="N37" s="62"/>
      <c r="O37" s="62"/>
      <c r="P37" s="44"/>
      <c r="Q37" s="45"/>
      <c r="R37" s="46"/>
    </row>
    <row r="38" spans="1:18" s="47" customFormat="1" ht="9.6" customHeight="1">
      <c r="A38" s="204"/>
      <c r="B38" s="50"/>
      <c r="C38" s="50"/>
      <c r="D38" s="50"/>
      <c r="E38" s="67"/>
      <c r="F38" s="67"/>
      <c r="G38" s="72"/>
      <c r="H38" s="41"/>
      <c r="I38" s="59"/>
      <c r="J38" s="41"/>
      <c r="K38" s="41"/>
      <c r="L38" s="41"/>
      <c r="M38" s="62"/>
      <c r="N38" s="62"/>
      <c r="O38" s="62"/>
      <c r="P38" s="44"/>
      <c r="Q38" s="45"/>
      <c r="R38" s="46"/>
    </row>
    <row r="39" spans="1:18" s="47" customFormat="1" ht="9.6" customHeight="1">
      <c r="A39" s="203"/>
      <c r="B39" s="161"/>
      <c r="C39" s="161"/>
      <c r="D39" s="50"/>
      <c r="E39" s="161"/>
      <c r="F39" s="161"/>
      <c r="G39" s="161"/>
      <c r="H39" s="161"/>
      <c r="I39" s="50"/>
      <c r="J39" s="161"/>
      <c r="K39" s="161"/>
      <c r="L39" s="161"/>
      <c r="M39" s="188"/>
      <c r="N39" s="188"/>
      <c r="O39" s="188"/>
      <c r="P39" s="44"/>
      <c r="Q39" s="45"/>
      <c r="R39" s="46"/>
    </row>
    <row r="40" spans="1:18" s="47" customFormat="1" ht="9.6" customHeight="1">
      <c r="A40" s="204"/>
      <c r="B40" s="50"/>
      <c r="C40" s="50"/>
      <c r="D40" s="50"/>
      <c r="E40" s="161"/>
      <c r="F40" s="161"/>
      <c r="H40" s="205"/>
      <c r="I40" s="50"/>
      <c r="J40" s="161"/>
      <c r="K40" s="161"/>
      <c r="L40" s="161"/>
      <c r="M40" s="188"/>
      <c r="N40" s="188"/>
      <c r="O40" s="188"/>
      <c r="P40" s="44"/>
      <c r="Q40" s="45"/>
      <c r="R40" s="46"/>
    </row>
    <row r="41" spans="1:18" s="47" customFormat="1" ht="9.6" hidden="1" customHeight="1">
      <c r="A41" s="204"/>
      <c r="B41" s="161"/>
      <c r="C41" s="161"/>
      <c r="D41" s="50"/>
      <c r="E41" s="161"/>
      <c r="F41" s="161"/>
      <c r="G41" s="161"/>
      <c r="H41" s="161"/>
      <c r="I41" s="50"/>
      <c r="J41" s="161"/>
      <c r="K41" s="173"/>
      <c r="L41" s="161"/>
      <c r="M41" s="188"/>
      <c r="N41" s="188"/>
      <c r="O41" s="188"/>
      <c r="P41" s="44"/>
      <c r="Q41" s="45"/>
      <c r="R41" s="46"/>
    </row>
    <row r="42" spans="1:18" s="47" customFormat="1" ht="9.6" hidden="1" customHeight="1">
      <c r="A42" s="204"/>
      <c r="B42" s="50"/>
      <c r="C42" s="50"/>
      <c r="D42" s="50"/>
      <c r="E42" s="161"/>
      <c r="F42" s="161"/>
      <c r="H42" s="161"/>
      <c r="I42" s="50"/>
      <c r="J42" s="205"/>
      <c r="K42" s="50"/>
      <c r="L42" s="161"/>
      <c r="M42" s="188"/>
      <c r="N42" s="188"/>
      <c r="O42" s="188"/>
      <c r="P42" s="44"/>
      <c r="Q42" s="45"/>
      <c r="R42" s="46"/>
    </row>
    <row r="43" spans="1:18" s="47" customFormat="1" ht="9.6" hidden="1" customHeight="1">
      <c r="A43" s="204"/>
      <c r="B43" s="161"/>
      <c r="C43" s="161"/>
      <c r="D43" s="50"/>
      <c r="E43" s="161"/>
      <c r="F43" s="161"/>
      <c r="G43" s="161"/>
      <c r="H43" s="161"/>
      <c r="I43" s="50"/>
      <c r="J43" s="161"/>
      <c r="K43" s="161"/>
      <c r="L43" s="161"/>
      <c r="M43" s="188"/>
      <c r="N43" s="188"/>
      <c r="O43" s="188"/>
      <c r="P43" s="44"/>
      <c r="Q43" s="45"/>
      <c r="R43" s="80"/>
    </row>
    <row r="44" spans="1:18" s="47" customFormat="1" ht="9.6" hidden="1" customHeight="1">
      <c r="A44" s="204"/>
      <c r="B44" s="50"/>
      <c r="C44" s="50"/>
      <c r="D44" s="50"/>
      <c r="E44" s="161"/>
      <c r="F44" s="161"/>
      <c r="H44" s="205"/>
      <c r="I44" s="50"/>
      <c r="J44" s="161"/>
      <c r="K44" s="161"/>
      <c r="L44" s="161"/>
      <c r="M44" s="188"/>
      <c r="N44" s="188"/>
      <c r="O44" s="188"/>
      <c r="P44" s="44"/>
      <c r="Q44" s="45"/>
      <c r="R44" s="46"/>
    </row>
    <row r="45" spans="1:18" s="47" customFormat="1" ht="9.6" hidden="1" customHeight="1">
      <c r="A45" s="204"/>
      <c r="B45" s="161"/>
      <c r="C45" s="161"/>
      <c r="D45" s="50"/>
      <c r="E45" s="161"/>
      <c r="F45" s="161"/>
      <c r="G45" s="161"/>
      <c r="H45" s="161"/>
      <c r="I45" s="50"/>
      <c r="J45" s="161"/>
      <c r="K45" s="161"/>
      <c r="L45" s="161"/>
      <c r="M45" s="188"/>
      <c r="N45" s="188"/>
      <c r="O45" s="188"/>
      <c r="P45" s="44"/>
      <c r="Q45" s="45"/>
      <c r="R45" s="46"/>
    </row>
    <row r="46" spans="1:18" s="47" customFormat="1" ht="9.6" hidden="1" customHeight="1">
      <c r="A46" s="204"/>
      <c r="B46" s="50"/>
      <c r="C46" s="50"/>
      <c r="D46" s="50"/>
      <c r="E46" s="161"/>
      <c r="F46" s="161"/>
      <c r="H46" s="161"/>
      <c r="I46" s="50"/>
      <c r="J46" s="161"/>
      <c r="K46" s="161"/>
      <c r="L46" s="205"/>
      <c r="M46" s="50"/>
      <c r="N46" s="161"/>
      <c r="O46" s="188"/>
      <c r="P46" s="44"/>
      <c r="Q46" s="45"/>
      <c r="R46" s="46"/>
    </row>
    <row r="47" spans="1:18" s="47" customFormat="1" ht="9.6" hidden="1" customHeight="1">
      <c r="A47" s="204"/>
      <c r="B47" s="161"/>
      <c r="C47" s="161"/>
      <c r="D47" s="50"/>
      <c r="E47" s="161"/>
      <c r="F47" s="161"/>
      <c r="G47" s="161"/>
      <c r="H47" s="161"/>
      <c r="I47" s="50"/>
      <c r="J47" s="161"/>
      <c r="K47" s="161"/>
      <c r="L47" s="161"/>
      <c r="M47" s="188"/>
      <c r="N47" s="161"/>
      <c r="O47" s="188"/>
      <c r="P47" s="44"/>
      <c r="Q47" s="45"/>
      <c r="R47" s="46"/>
    </row>
    <row r="48" spans="1:18" s="47" customFormat="1" ht="9.6" hidden="1" customHeight="1">
      <c r="A48" s="204"/>
      <c r="B48" s="50"/>
      <c r="C48" s="50"/>
      <c r="D48" s="50"/>
      <c r="E48" s="161"/>
      <c r="F48" s="161"/>
      <c r="H48" s="205"/>
      <c r="I48" s="50"/>
      <c r="J48" s="161"/>
      <c r="K48" s="161"/>
      <c r="L48" s="161"/>
      <c r="M48" s="188"/>
      <c r="N48" s="188"/>
      <c r="O48" s="188"/>
      <c r="P48" s="44"/>
      <c r="Q48" s="45"/>
      <c r="R48" s="46"/>
    </row>
    <row r="49" spans="1:18" s="47" customFormat="1" ht="9.6" hidden="1" customHeight="1">
      <c r="A49" s="204"/>
      <c r="B49" s="161"/>
      <c r="C49" s="161"/>
      <c r="D49" s="50"/>
      <c r="E49" s="161"/>
      <c r="F49" s="161"/>
      <c r="G49" s="161"/>
      <c r="H49" s="161"/>
      <c r="I49" s="50"/>
      <c r="J49" s="161"/>
      <c r="K49" s="173"/>
      <c r="L49" s="161"/>
      <c r="M49" s="188"/>
      <c r="N49" s="188"/>
      <c r="O49" s="188"/>
      <c r="P49" s="44"/>
      <c r="Q49" s="45"/>
      <c r="R49" s="46"/>
    </row>
    <row r="50" spans="1:18" s="47" customFormat="1" ht="9.6" hidden="1" customHeight="1">
      <c r="A50" s="204"/>
      <c r="B50" s="50"/>
      <c r="C50" s="50"/>
      <c r="D50" s="50"/>
      <c r="E50" s="161"/>
      <c r="F50" s="161"/>
      <c r="H50" s="161"/>
      <c r="I50" s="50"/>
      <c r="J50" s="205"/>
      <c r="K50" s="50"/>
      <c r="L50" s="161"/>
      <c r="M50" s="188"/>
      <c r="N50" s="188"/>
      <c r="O50" s="188"/>
      <c r="P50" s="44"/>
      <c r="Q50" s="45"/>
      <c r="R50" s="46"/>
    </row>
    <row r="51" spans="1:18" s="47" customFormat="1" ht="9.6" hidden="1" customHeight="1">
      <c r="A51" s="204"/>
      <c r="B51" s="161"/>
      <c r="C51" s="161"/>
      <c r="D51" s="50"/>
      <c r="E51" s="161"/>
      <c r="F51" s="161"/>
      <c r="G51" s="161"/>
      <c r="H51" s="161"/>
      <c r="I51" s="50"/>
      <c r="J51" s="161"/>
      <c r="K51" s="161"/>
      <c r="L51" s="161"/>
      <c r="M51" s="188"/>
      <c r="N51" s="188"/>
      <c r="O51" s="188"/>
      <c r="P51" s="44"/>
      <c r="Q51" s="45"/>
      <c r="R51" s="46"/>
    </row>
    <row r="52" spans="1:18" s="47" customFormat="1" ht="9.6" hidden="1" customHeight="1">
      <c r="A52" s="204"/>
      <c r="B52" s="50"/>
      <c r="C52" s="50"/>
      <c r="D52" s="50"/>
      <c r="E52" s="161"/>
      <c r="F52" s="161"/>
      <c r="H52" s="205"/>
      <c r="I52" s="50"/>
      <c r="J52" s="161"/>
      <c r="K52" s="161"/>
      <c r="L52" s="161"/>
      <c r="M52" s="188"/>
      <c r="N52" s="188"/>
      <c r="O52" s="188"/>
      <c r="P52" s="44"/>
      <c r="Q52" s="45"/>
      <c r="R52" s="46"/>
    </row>
    <row r="53" spans="1:18" s="47" customFormat="1" ht="9.6" hidden="1" customHeight="1">
      <c r="A53" s="203"/>
      <c r="B53" s="161"/>
      <c r="C53" s="161"/>
      <c r="D53" s="50"/>
      <c r="E53" s="161"/>
      <c r="F53" s="161"/>
      <c r="G53" s="161"/>
      <c r="H53" s="161"/>
      <c r="I53" s="50"/>
      <c r="J53" s="161"/>
      <c r="K53" s="161"/>
      <c r="L53" s="161"/>
      <c r="M53" s="161"/>
      <c r="N53" s="42"/>
      <c r="O53" s="42"/>
      <c r="P53" s="44"/>
      <c r="Q53" s="45"/>
      <c r="R53" s="46"/>
    </row>
    <row r="54" spans="1:18" s="47" customFormat="1" ht="9.6" hidden="1" customHeight="1">
      <c r="A54" s="204"/>
      <c r="B54" s="50"/>
      <c r="C54" s="50"/>
      <c r="D54" s="50"/>
      <c r="E54" s="67"/>
      <c r="F54" s="67"/>
      <c r="G54" s="72"/>
      <c r="H54" s="41"/>
      <c r="I54" s="59"/>
      <c r="J54" s="41"/>
      <c r="K54" s="41"/>
      <c r="L54" s="41"/>
      <c r="M54" s="62"/>
      <c r="N54" s="62"/>
      <c r="O54" s="62"/>
      <c r="P54" s="44"/>
      <c r="Q54" s="45"/>
      <c r="R54" s="46"/>
    </row>
    <row r="55" spans="1:18" s="47" customFormat="1" ht="9.6" hidden="1" customHeight="1">
      <c r="A55" s="203"/>
      <c r="B55" s="161"/>
      <c r="C55" s="161"/>
      <c r="D55" s="50"/>
      <c r="E55" s="161"/>
      <c r="F55" s="161"/>
      <c r="G55" s="161"/>
      <c r="H55" s="161"/>
      <c r="I55" s="50"/>
      <c r="J55" s="161"/>
      <c r="K55" s="161"/>
      <c r="L55" s="161"/>
      <c r="M55" s="188"/>
      <c r="N55" s="188"/>
      <c r="O55" s="188"/>
      <c r="P55" s="44"/>
      <c r="Q55" s="45"/>
      <c r="R55" s="46"/>
    </row>
    <row r="56" spans="1:18" s="47" customFormat="1" ht="9.6" hidden="1" customHeight="1">
      <c r="A56" s="204"/>
      <c r="B56" s="50"/>
      <c r="C56" s="50"/>
      <c r="D56" s="50"/>
      <c r="E56" s="161"/>
      <c r="F56" s="161"/>
      <c r="H56" s="205"/>
      <c r="I56" s="50"/>
      <c r="J56" s="161"/>
      <c r="K56" s="161"/>
      <c r="L56" s="161"/>
      <c r="M56" s="188"/>
      <c r="N56" s="188"/>
      <c r="O56" s="188"/>
      <c r="P56" s="44"/>
      <c r="Q56" s="45"/>
      <c r="R56" s="46"/>
    </row>
    <row r="57" spans="1:18" s="47" customFormat="1" ht="9.6" hidden="1" customHeight="1">
      <c r="A57" s="204"/>
      <c r="B57" s="161"/>
      <c r="C57" s="161"/>
      <c r="D57" s="50"/>
      <c r="E57" s="161"/>
      <c r="F57" s="161"/>
      <c r="G57" s="161"/>
      <c r="H57" s="161"/>
      <c r="I57" s="50"/>
      <c r="J57" s="161"/>
      <c r="K57" s="173"/>
      <c r="L57" s="161"/>
      <c r="M57" s="188"/>
      <c r="N57" s="188"/>
      <c r="O57" s="188"/>
      <c r="P57" s="44"/>
      <c r="Q57" s="45"/>
      <c r="R57" s="46"/>
    </row>
    <row r="58" spans="1:18" s="47" customFormat="1" ht="9.6" hidden="1" customHeight="1">
      <c r="A58" s="204"/>
      <c r="B58" s="50"/>
      <c r="C58" s="50"/>
      <c r="D58" s="50"/>
      <c r="E58" s="161"/>
      <c r="F58" s="161"/>
      <c r="H58" s="161"/>
      <c r="I58" s="50"/>
      <c r="J58" s="205"/>
      <c r="K58" s="50"/>
      <c r="L58" s="161"/>
      <c r="M58" s="188"/>
      <c r="N58" s="188"/>
      <c r="O58" s="188"/>
      <c r="P58" s="44"/>
      <c r="Q58" s="45"/>
      <c r="R58" s="46"/>
    </row>
    <row r="59" spans="1:18" s="47" customFormat="1" ht="9.6" hidden="1" customHeight="1">
      <c r="A59" s="204"/>
      <c r="B59" s="161"/>
      <c r="C59" s="161"/>
      <c r="D59" s="50"/>
      <c r="E59" s="161"/>
      <c r="F59" s="161"/>
      <c r="G59" s="161"/>
      <c r="H59" s="161"/>
      <c r="I59" s="50"/>
      <c r="J59" s="161"/>
      <c r="K59" s="161"/>
      <c r="L59" s="161"/>
      <c r="M59" s="188"/>
      <c r="N59" s="188"/>
      <c r="O59" s="188"/>
      <c r="P59" s="44"/>
      <c r="Q59" s="45"/>
      <c r="R59" s="80"/>
    </row>
    <row r="60" spans="1:18" s="47" customFormat="1" ht="9.6" hidden="1" customHeight="1">
      <c r="A60" s="204"/>
      <c r="B60" s="50"/>
      <c r="C60" s="50"/>
      <c r="D60" s="50"/>
      <c r="E60" s="161"/>
      <c r="F60" s="161"/>
      <c r="H60" s="205"/>
      <c r="I60" s="50"/>
      <c r="J60" s="161"/>
      <c r="K60" s="161"/>
      <c r="L60" s="161"/>
      <c r="M60" s="188"/>
      <c r="N60" s="188"/>
      <c r="O60" s="188"/>
      <c r="P60" s="44"/>
      <c r="Q60" s="45"/>
      <c r="R60" s="46"/>
    </row>
    <row r="61" spans="1:18" s="47" customFormat="1" ht="9.6" hidden="1" customHeight="1">
      <c r="A61" s="204"/>
      <c r="B61" s="161"/>
      <c r="C61" s="161"/>
      <c r="D61" s="50"/>
      <c r="E61" s="161"/>
      <c r="F61" s="161"/>
      <c r="G61" s="161"/>
      <c r="H61" s="161"/>
      <c r="I61" s="50"/>
      <c r="J61" s="161"/>
      <c r="K61" s="161"/>
      <c r="L61" s="161"/>
      <c r="M61" s="188"/>
      <c r="N61" s="188"/>
      <c r="O61" s="188"/>
      <c r="P61" s="44"/>
      <c r="Q61" s="45"/>
      <c r="R61" s="46"/>
    </row>
    <row r="62" spans="1:18" s="47" customFormat="1" ht="9.6" hidden="1" customHeight="1">
      <c r="A62" s="204"/>
      <c r="B62" s="50"/>
      <c r="C62" s="50"/>
      <c r="D62" s="50"/>
      <c r="E62" s="161"/>
      <c r="F62" s="161"/>
      <c r="H62" s="161"/>
      <c r="I62" s="50"/>
      <c r="J62" s="161"/>
      <c r="K62" s="161"/>
      <c r="L62" s="205"/>
      <c r="M62" s="50"/>
      <c r="N62" s="161"/>
      <c r="O62" s="188"/>
      <c r="P62" s="44"/>
      <c r="Q62" s="45"/>
      <c r="R62" s="46"/>
    </row>
    <row r="63" spans="1:18" s="47" customFormat="1" ht="9.6" hidden="1" customHeight="1">
      <c r="A63" s="204"/>
      <c r="B63" s="161"/>
      <c r="C63" s="161"/>
      <c r="D63" s="50"/>
      <c r="E63" s="161"/>
      <c r="F63" s="161"/>
      <c r="G63" s="161"/>
      <c r="H63" s="161"/>
      <c r="I63" s="50"/>
      <c r="J63" s="161"/>
      <c r="K63" s="161"/>
      <c r="L63" s="161"/>
      <c r="M63" s="188"/>
      <c r="N63" s="161"/>
      <c r="O63" s="188"/>
      <c r="P63" s="44"/>
      <c r="Q63" s="45"/>
      <c r="R63" s="46"/>
    </row>
    <row r="64" spans="1:18" s="47" customFormat="1" ht="9.6" hidden="1" customHeight="1">
      <c r="A64" s="204"/>
      <c r="B64" s="50"/>
      <c r="C64" s="50"/>
      <c r="D64" s="50"/>
      <c r="E64" s="161"/>
      <c r="F64" s="161"/>
      <c r="H64" s="205"/>
      <c r="I64" s="50"/>
      <c r="J64" s="161"/>
      <c r="K64" s="161"/>
      <c r="L64" s="161"/>
      <c r="M64" s="188"/>
      <c r="N64" s="188"/>
      <c r="O64" s="188"/>
      <c r="P64" s="44"/>
      <c r="Q64" s="45"/>
      <c r="R64" s="46"/>
    </row>
    <row r="65" spans="1:18" s="47" customFormat="1" ht="9.6" hidden="1" customHeight="1">
      <c r="A65" s="204"/>
      <c r="B65" s="161"/>
      <c r="C65" s="161"/>
      <c r="D65" s="50"/>
      <c r="E65" s="161"/>
      <c r="F65" s="161"/>
      <c r="G65" s="161"/>
      <c r="H65" s="161"/>
      <c r="I65" s="50"/>
      <c r="J65" s="161"/>
      <c r="K65" s="173"/>
      <c r="L65" s="161"/>
      <c r="M65" s="188"/>
      <c r="N65" s="188"/>
      <c r="O65" s="188"/>
      <c r="P65" s="44"/>
      <c r="Q65" s="45"/>
      <c r="R65" s="46"/>
    </row>
    <row r="66" spans="1:18" s="47" customFormat="1" ht="9.6" hidden="1" customHeight="1">
      <c r="A66" s="204"/>
      <c r="B66" s="50"/>
      <c r="C66" s="50"/>
      <c r="D66" s="50"/>
      <c r="E66" s="161"/>
      <c r="F66" s="161"/>
      <c r="H66" s="161"/>
      <c r="I66" s="50"/>
      <c r="J66" s="205"/>
      <c r="K66" s="50"/>
      <c r="L66" s="161"/>
      <c r="M66" s="188"/>
      <c r="N66" s="188"/>
      <c r="O66" s="188"/>
      <c r="P66" s="44"/>
      <c r="Q66" s="45"/>
      <c r="R66" s="46"/>
    </row>
    <row r="67" spans="1:18" s="47" customFormat="1" ht="9.6" hidden="1" customHeight="1">
      <c r="A67" s="204"/>
      <c r="B67" s="161"/>
      <c r="C67" s="161"/>
      <c r="D67" s="50"/>
      <c r="E67" s="161"/>
      <c r="F67" s="161"/>
      <c r="G67" s="161"/>
      <c r="H67" s="161"/>
      <c r="I67" s="50"/>
      <c r="J67" s="161"/>
      <c r="K67" s="161"/>
      <c r="L67" s="161"/>
      <c r="M67" s="188"/>
      <c r="N67" s="188"/>
      <c r="O67" s="188"/>
      <c r="P67" s="44"/>
      <c r="Q67" s="45"/>
      <c r="R67" s="46"/>
    </row>
    <row r="68" spans="1:18" s="47" customFormat="1" ht="9.6" hidden="1" customHeight="1">
      <c r="A68" s="204"/>
      <c r="B68" s="50"/>
      <c r="C68" s="50"/>
      <c r="D68" s="50"/>
      <c r="E68" s="161"/>
      <c r="F68" s="161"/>
      <c r="H68" s="205"/>
      <c r="I68" s="50"/>
      <c r="J68" s="161"/>
      <c r="K68" s="161"/>
      <c r="L68" s="161"/>
      <c r="M68" s="188"/>
      <c r="N68" s="188"/>
      <c r="O68" s="188"/>
      <c r="P68" s="44"/>
      <c r="Q68" s="45"/>
      <c r="R68" s="46"/>
    </row>
    <row r="69" spans="1:18" s="47" customFormat="1" ht="9.6" customHeight="1">
      <c r="A69" s="203"/>
      <c r="B69" s="161"/>
      <c r="C69" s="161"/>
      <c r="D69" s="50"/>
      <c r="E69" s="161"/>
      <c r="F69" s="161"/>
      <c r="G69" s="161"/>
      <c r="H69" s="161"/>
      <c r="I69" s="50"/>
      <c r="J69" s="161"/>
      <c r="K69" s="161"/>
      <c r="L69" s="161"/>
      <c r="M69" s="161"/>
      <c r="N69" s="42"/>
      <c r="O69" s="42"/>
      <c r="P69" s="44"/>
      <c r="Q69" s="45"/>
      <c r="R69" s="46"/>
    </row>
    <row r="70" spans="1:18" s="87" customFormat="1" ht="6.75" customHeight="1">
      <c r="A70" s="81"/>
      <c r="B70" s="81"/>
      <c r="C70" s="81"/>
      <c r="D70" s="81"/>
      <c r="E70" s="82"/>
      <c r="F70" s="82"/>
      <c r="G70" s="82"/>
      <c r="H70" s="82"/>
      <c r="I70" s="83"/>
      <c r="J70" s="84"/>
      <c r="K70" s="85"/>
      <c r="L70" s="84"/>
      <c r="M70" s="85"/>
      <c r="N70" s="84"/>
      <c r="O70" s="85"/>
      <c r="P70" s="84"/>
      <c r="Q70" s="85"/>
      <c r="R70" s="86"/>
    </row>
    <row r="71" spans="1:18" s="100" customFormat="1" ht="10.5" customHeight="1">
      <c r="A71" s="88" t="s">
        <v>34</v>
      </c>
      <c r="B71" s="89"/>
      <c r="C71" s="90"/>
      <c r="D71" s="91" t="s">
        <v>35</v>
      </c>
      <c r="E71" s="92" t="s">
        <v>36</v>
      </c>
      <c r="F71" s="91"/>
      <c r="G71" s="93"/>
      <c r="H71" s="94"/>
      <c r="I71" s="91" t="s">
        <v>35</v>
      </c>
      <c r="J71" s="92" t="s">
        <v>37</v>
      </c>
      <c r="K71" s="95"/>
      <c r="L71" s="92" t="s">
        <v>38</v>
      </c>
      <c r="M71" s="96"/>
      <c r="N71" s="97" t="s">
        <v>39</v>
      </c>
      <c r="O71" s="97"/>
      <c r="P71" s="98"/>
      <c r="Q71" s="99"/>
    </row>
    <row r="72" spans="1:18" s="100" customFormat="1" ht="9" customHeight="1">
      <c r="A72" s="101" t="s">
        <v>40</v>
      </c>
      <c r="B72" s="102"/>
      <c r="C72" s="103"/>
      <c r="D72" s="104">
        <v>1</v>
      </c>
      <c r="E72" s="105" t="str">
        <f>IF(D72&gt;$Q$79,,UPPER(VLOOKUP(D72,'[2]Boys Si Main Draw Prep'!$A$7:$R$134,2)))</f>
        <v>DALLA COSTA</v>
      </c>
      <c r="F72" s="106"/>
      <c r="G72" s="105"/>
      <c r="H72" s="107"/>
      <c r="I72" s="108" t="s">
        <v>41</v>
      </c>
      <c r="J72" s="102"/>
      <c r="K72" s="109"/>
      <c r="L72" s="102"/>
      <c r="M72" s="110"/>
      <c r="N72" s="111" t="s">
        <v>42</v>
      </c>
      <c r="O72" s="112"/>
      <c r="P72" s="112"/>
      <c r="Q72" s="113"/>
    </row>
    <row r="73" spans="1:18" s="100" customFormat="1" ht="9" customHeight="1">
      <c r="A73" s="101" t="s">
        <v>43</v>
      </c>
      <c r="B73" s="102"/>
      <c r="C73" s="103"/>
      <c r="D73" s="104">
        <v>2</v>
      </c>
      <c r="E73" s="105" t="str">
        <f>IF(D73&gt;$Q$79,,UPPER(VLOOKUP(D73,'[2]Boys Si Main Draw Prep'!$A$7:$R$134,2)))</f>
        <v>QUASHIE</v>
      </c>
      <c r="F73" s="106"/>
      <c r="G73" s="105"/>
      <c r="H73" s="107"/>
      <c r="I73" s="108" t="s">
        <v>44</v>
      </c>
      <c r="J73" s="102"/>
      <c r="K73" s="109"/>
      <c r="L73" s="102"/>
      <c r="M73" s="110"/>
      <c r="N73" s="114"/>
      <c r="O73" s="115"/>
      <c r="P73" s="116"/>
      <c r="Q73" s="117"/>
    </row>
    <row r="74" spans="1:18" s="100" customFormat="1" ht="9" customHeight="1">
      <c r="A74" s="118" t="s">
        <v>45</v>
      </c>
      <c r="B74" s="116"/>
      <c r="C74" s="119"/>
      <c r="D74" s="104">
        <v>3</v>
      </c>
      <c r="E74" s="105" t="str">
        <f>IF(D74&gt;$Q$79,,UPPER(VLOOKUP(D74,'[2]Boys Si Main Draw Prep'!$A$7:$R$134,2)))</f>
        <v>MARTIN</v>
      </c>
      <c r="F74" s="106"/>
      <c r="G74" s="105"/>
      <c r="H74" s="107"/>
      <c r="I74" s="108" t="s">
        <v>46</v>
      </c>
      <c r="J74" s="102"/>
      <c r="K74" s="109"/>
      <c r="L74" s="102"/>
      <c r="M74" s="110"/>
      <c r="N74" s="111" t="s">
        <v>47</v>
      </c>
      <c r="O74" s="112"/>
      <c r="P74" s="112"/>
      <c r="Q74" s="113"/>
    </row>
    <row r="75" spans="1:18" s="100" customFormat="1" ht="9" customHeight="1">
      <c r="A75" s="120"/>
      <c r="B75" s="24"/>
      <c r="C75" s="121"/>
      <c r="D75" s="104">
        <v>4</v>
      </c>
      <c r="E75" s="105" t="str">
        <f>IF(D75&gt;$Q$79,,UPPER(VLOOKUP(D75,'[2]Boys Si Main Draw Prep'!$A$7:$R$134,2)))</f>
        <v>SYLVESTER</v>
      </c>
      <c r="F75" s="106"/>
      <c r="G75" s="105"/>
      <c r="H75" s="107"/>
      <c r="I75" s="108" t="s">
        <v>48</v>
      </c>
      <c r="J75" s="102"/>
      <c r="K75" s="109"/>
      <c r="L75" s="102"/>
      <c r="M75" s="110"/>
      <c r="N75" s="102"/>
      <c r="O75" s="109"/>
      <c r="P75" s="102"/>
      <c r="Q75" s="110"/>
    </row>
    <row r="76" spans="1:18" s="100" customFormat="1" ht="9" customHeight="1">
      <c r="A76" s="122" t="s">
        <v>49</v>
      </c>
      <c r="B76" s="123"/>
      <c r="C76" s="124"/>
      <c r="D76" s="104"/>
      <c r="E76" s="105"/>
      <c r="F76" s="106"/>
      <c r="G76" s="105"/>
      <c r="H76" s="107"/>
      <c r="I76" s="108" t="s">
        <v>50</v>
      </c>
      <c r="J76" s="102"/>
      <c r="K76" s="109"/>
      <c r="L76" s="102"/>
      <c r="M76" s="110"/>
      <c r="N76" s="116"/>
      <c r="O76" s="115"/>
      <c r="P76" s="116"/>
      <c r="Q76" s="117"/>
    </row>
    <row r="77" spans="1:18" s="100" customFormat="1" ht="9" customHeight="1">
      <c r="A77" s="101" t="s">
        <v>40</v>
      </c>
      <c r="B77" s="102"/>
      <c r="C77" s="103"/>
      <c r="D77" s="104"/>
      <c r="E77" s="105"/>
      <c r="F77" s="106"/>
      <c r="G77" s="105"/>
      <c r="H77" s="107"/>
      <c r="I77" s="108" t="s">
        <v>51</v>
      </c>
      <c r="J77" s="102"/>
      <c r="K77" s="109"/>
      <c r="L77" s="102"/>
      <c r="M77" s="110"/>
      <c r="N77" s="111" t="s">
        <v>52</v>
      </c>
      <c r="O77" s="112"/>
      <c r="P77" s="112"/>
      <c r="Q77" s="113"/>
    </row>
    <row r="78" spans="1:18" s="100" customFormat="1" ht="9" customHeight="1">
      <c r="A78" s="101" t="s">
        <v>53</v>
      </c>
      <c r="B78" s="102"/>
      <c r="C78" s="125"/>
      <c r="D78" s="104"/>
      <c r="E78" s="105"/>
      <c r="F78" s="106"/>
      <c r="G78" s="105"/>
      <c r="H78" s="107"/>
      <c r="I78" s="108" t="s">
        <v>54</v>
      </c>
      <c r="J78" s="102"/>
      <c r="K78" s="109"/>
      <c r="L78" s="102"/>
      <c r="M78" s="110"/>
      <c r="N78" s="102"/>
      <c r="O78" s="109"/>
      <c r="P78" s="102"/>
      <c r="Q78" s="110"/>
    </row>
    <row r="79" spans="1:18" s="100" customFormat="1" ht="9" customHeight="1">
      <c r="A79" s="118" t="s">
        <v>55</v>
      </c>
      <c r="B79" s="116"/>
      <c r="C79" s="126"/>
      <c r="D79" s="127"/>
      <c r="E79" s="128"/>
      <c r="F79" s="129"/>
      <c r="G79" s="128"/>
      <c r="H79" s="130"/>
      <c r="I79" s="131" t="s">
        <v>56</v>
      </c>
      <c r="J79" s="116"/>
      <c r="K79" s="115"/>
      <c r="L79" s="116"/>
      <c r="M79" s="117"/>
      <c r="N79" s="116" t="str">
        <f>Q4</f>
        <v>Lamech Kevin Clarke</v>
      </c>
      <c r="O79" s="115"/>
      <c r="P79" s="116"/>
      <c r="Q79" s="132">
        <f>MIN(4,'[2]Boys Si Main Draw Prep'!R5)</f>
        <v>4</v>
      </c>
    </row>
  </sheetData>
  <mergeCells count="1">
    <mergeCell ref="E2:L2"/>
  </mergeCells>
  <conditionalFormatting sqref="F67:H67 F51:H51 F53:H53 F39:H39 F41:H41 F43:H43 F45:H45 F47:H47 G23 G25 G27 G29 G31 G33 G35 G37 F49:H49 F69:H69 F55:H55 F57:H57 F59:H59 F61:H61 F63:H63 F65:H65 G7 G9 G11 G13 G15 G17 G19 G21">
    <cfRule type="expression" dxfId="185" priority="1" stopIfTrue="1">
      <formula>AND($D7&lt;9,$C7&gt;0)</formula>
    </cfRule>
  </conditionalFormatting>
  <conditionalFormatting sqref="H40 H60 J50 H24 H48 H32 J58 H68 H36 H56 J66 H64 J10 L46 H28 L14 J18 J26 J34 L30 L62 H44 J42 H52 H8 H16 H20 H12 N22">
    <cfRule type="expression" dxfId="184" priority="2" stopIfTrue="1">
      <formula>AND($N$1="CU",H8="Umpire")</formula>
    </cfRule>
    <cfRule type="expression" dxfId="183" priority="3" stopIfTrue="1">
      <formula>AND($N$1="CU",H8&lt;&gt;"Umpire",I8&lt;&gt;"")</formula>
    </cfRule>
    <cfRule type="expression" dxfId="182" priority="4" stopIfTrue="1">
      <formula>AND($N$1="CU",H8&lt;&gt;"Umpire")</formula>
    </cfRule>
  </conditionalFormatting>
  <conditionalFormatting sqref="D53 D47 D45 D43 D41 D39 D69 D67 D49 D65 D63 D61 D59 D57 D55 D51">
    <cfRule type="expression" dxfId="181" priority="5" stopIfTrue="1">
      <formula>AND($D39&lt;9,$C39&gt;0)</formula>
    </cfRule>
  </conditionalFormatting>
  <conditionalFormatting sqref="E55 E57 E59 E61 E63 E65 E67 E69 E39 E41 E43 E45 E47 E49 E51 E53">
    <cfRule type="cellIs" dxfId="180" priority="6" stopIfTrue="1" operator="equal">
      <formula>"Bye"</formula>
    </cfRule>
    <cfRule type="expression" dxfId="179" priority="7" stopIfTrue="1">
      <formula>AND($D39&lt;9,$C39&gt;0)</formula>
    </cfRule>
  </conditionalFormatting>
  <conditionalFormatting sqref="L10 L18 L26 L34 N30 N62 L58 L66 N14 N46 L42 L50 P22 J8 J12 J16 J20 J24 J28 J32 J36 J56 J60 J64 J68 J40 J44 J48 J52">
    <cfRule type="expression" dxfId="178" priority="8" stopIfTrue="1">
      <formula>#REF!="as"</formula>
    </cfRule>
    <cfRule type="expression" dxfId="177" priority="9" stopIfTrue="1">
      <formula>#REF!="bs"</formula>
    </cfRule>
  </conditionalFormatting>
  <conditionalFormatting sqref="B7 B9 B11 B13 B15 B17 B19 B21 B23 B25 B27 B29 B31 B33 B35 B37 B55 B57 B59 B61 B63 B65 B67 B69 B39 B41 B43 B45 B47 B49 B51 B53">
    <cfRule type="cellIs" dxfId="176" priority="10" stopIfTrue="1" operator="equal">
      <formula>"QA"</formula>
    </cfRule>
    <cfRule type="cellIs" dxfId="175" priority="11" stopIfTrue="1" operator="equal">
      <formula>"DA"</formula>
    </cfRule>
  </conditionalFormatting>
  <conditionalFormatting sqref="I8 I12 I16 I20 I24 I28 I32 I36 M30 M14 K10 K34 Q79 K18 K26 O22">
    <cfRule type="expression" dxfId="174" priority="12" stopIfTrue="1">
      <formula>$N$1="CU"</formula>
    </cfRule>
  </conditionalFormatting>
  <conditionalFormatting sqref="E35 E37 E25 E33 E31 E29 E27 E23 E19 E21 E9 E17 E15 E13 E11 E7">
    <cfRule type="cellIs" dxfId="173" priority="13" stopIfTrue="1" operator="equal">
      <formula>"Bye"</formula>
    </cfRule>
  </conditionalFormatting>
  <conditionalFormatting sqref="D9 D7 D11 D13 D15 D17 D19 D21 D23 D25 D27 D29 D31 D33 D35 D37">
    <cfRule type="expression" dxfId="172" priority="14"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orientation="landscape" horizontalDpi="360" verticalDpi="200" copies="2"/>
  <drawing r:id="rId1"/>
  <legacyDrawing r:id="rId2"/>
</worksheet>
</file>

<file path=xl/worksheets/sheet5.xml><?xml version="1.0" encoding="utf-8"?>
<worksheet xmlns="http://schemas.openxmlformats.org/spreadsheetml/2006/main" xmlns:r="http://schemas.openxmlformats.org/officeDocument/2006/relationships">
  <sheetPr codeName="Sheet141" enableFormatConditionsCalculation="0">
    <tabColor rgb="FF0070C0"/>
    <pageSetUpPr fitToPage="1"/>
  </sheetPr>
  <dimension ref="A1:T79"/>
  <sheetViews>
    <sheetView showGridLines="0" showZeros="0" workbookViewId="0">
      <selection activeCell="V21" sqref="V21"/>
    </sheetView>
  </sheetViews>
  <sheetFormatPr defaultColWidth="8.85546875"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3" customWidth="1"/>
    <col min="10" max="10" width="10.7109375" customWidth="1"/>
    <col min="11" max="11" width="1.7109375" style="133" customWidth="1"/>
    <col min="12" max="12" width="10.7109375" customWidth="1"/>
    <col min="13" max="13" width="1.7109375" style="134" customWidth="1"/>
    <col min="14" max="14" width="10.7109375" customWidth="1"/>
    <col min="15" max="15" width="1.7109375" style="133" customWidth="1"/>
    <col min="16" max="16" width="10.7109375" customWidth="1"/>
    <col min="17" max="17" width="1.7109375" style="134" customWidth="1"/>
    <col min="18" max="18" width="9.140625" hidden="1" customWidth="1"/>
    <col min="19" max="19" width="8.7109375" customWidth="1"/>
    <col min="20" max="20" width="9.140625" hidden="1" customWidth="1"/>
  </cols>
  <sheetData>
    <row r="1" spans="1:20" s="6" customFormat="1" ht="75" customHeight="1">
      <c r="A1" s="1">
        <f>'[3]Week SetUp'!$A$6</f>
        <v>0</v>
      </c>
      <c r="B1" s="1"/>
      <c r="C1" s="2"/>
      <c r="D1" s="2"/>
      <c r="E1" s="2"/>
      <c r="F1" s="2"/>
      <c r="G1" s="2"/>
      <c r="H1" s="2"/>
      <c r="I1" s="3"/>
      <c r="J1" s="4"/>
      <c r="K1" s="4"/>
      <c r="L1" s="5"/>
      <c r="M1" s="3"/>
      <c r="N1" s="3" t="s">
        <v>0</v>
      </c>
      <c r="O1" s="3"/>
      <c r="P1" s="2"/>
      <c r="Q1" s="3"/>
    </row>
    <row r="2" spans="1:20" s="10" customFormat="1" ht="15.75">
      <c r="A2" s="7"/>
      <c r="B2" s="7"/>
      <c r="C2" s="7"/>
      <c r="D2" s="7"/>
      <c r="E2" s="329" t="s">
        <v>76</v>
      </c>
      <c r="F2" s="329"/>
      <c r="G2" s="329"/>
      <c r="H2" s="329"/>
      <c r="I2" s="329"/>
      <c r="J2" s="329"/>
      <c r="K2" s="329"/>
      <c r="L2" s="329"/>
      <c r="M2" s="8"/>
      <c r="N2" s="9"/>
      <c r="O2" s="8"/>
      <c r="P2" s="9"/>
      <c r="Q2" s="8"/>
    </row>
    <row r="3" spans="1:20" s="15" customFormat="1" ht="11.25" customHeight="1">
      <c r="A3" s="11" t="s">
        <v>2</v>
      </c>
      <c r="B3" s="11"/>
      <c r="C3" s="11"/>
      <c r="D3" s="11"/>
      <c r="E3" s="11"/>
      <c r="F3" s="11" t="s">
        <v>58</v>
      </c>
      <c r="G3" s="11"/>
      <c r="H3" s="11"/>
      <c r="I3" s="12"/>
      <c r="J3" s="13"/>
      <c r="K3" s="12"/>
      <c r="L3" s="11"/>
      <c r="M3" s="12"/>
      <c r="N3" s="11"/>
      <c r="O3" s="12"/>
      <c r="P3" s="11"/>
      <c r="Q3" s="14" t="s">
        <v>3</v>
      </c>
    </row>
    <row r="4" spans="1:20" s="23" customFormat="1" ht="11.25" customHeight="1" thickBot="1">
      <c r="A4" s="16" t="str">
        <f>'[3]Week SetUp'!$A$10</f>
        <v>16th - 21st December 2017</v>
      </c>
      <c r="B4" s="16"/>
      <c r="C4" s="16"/>
      <c r="D4" s="17"/>
      <c r="E4" s="17"/>
      <c r="F4" s="17" t="str">
        <f>'[3]Week SetUp'!$C$10</f>
        <v>Jean Merry</v>
      </c>
      <c r="G4" s="18"/>
      <c r="H4" s="17"/>
      <c r="I4" s="19"/>
      <c r="J4" s="20">
        <f>'[3]Week SetUp'!$D$10</f>
        <v>0</v>
      </c>
      <c r="K4" s="19"/>
      <c r="L4" s="21">
        <f>'[3]Week SetUp'!$A$12</f>
        <v>0</v>
      </c>
      <c r="M4" s="19"/>
      <c r="N4" s="17"/>
      <c r="O4" s="19"/>
      <c r="P4" s="17"/>
      <c r="Q4" s="22" t="str">
        <f>'[3]Week SetUp'!$E$10</f>
        <v>Lamech Kevin Clarke</v>
      </c>
    </row>
    <row r="5" spans="1:20" s="15" customFormat="1" ht="9">
      <c r="A5" s="24"/>
      <c r="B5" s="25" t="s">
        <v>4</v>
      </c>
      <c r="C5" s="25" t="s">
        <v>5</v>
      </c>
      <c r="D5" s="25" t="s">
        <v>6</v>
      </c>
      <c r="E5" s="26" t="s">
        <v>7</v>
      </c>
      <c r="F5" s="26" t="s">
        <v>8</v>
      </c>
      <c r="G5" s="26"/>
      <c r="H5" s="26"/>
      <c r="I5" s="26"/>
      <c r="J5" s="25" t="s">
        <v>9</v>
      </c>
      <c r="K5" s="27"/>
      <c r="L5" s="25" t="s">
        <v>11</v>
      </c>
      <c r="M5" s="27"/>
      <c r="N5" s="25" t="s">
        <v>12</v>
      </c>
      <c r="O5" s="27"/>
      <c r="P5" s="25" t="s">
        <v>70</v>
      </c>
      <c r="Q5" s="28"/>
    </row>
    <row r="6" spans="1:20" s="15"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f>IF($D7="","",VLOOKUP($D7,'[3]Boys Si Main Draw Prep'!$A$7:$P$22,15))</f>
        <v>0</v>
      </c>
      <c r="C7" s="37">
        <f>IF($D7="","",VLOOKUP($D7,'[3]Boys Si Main Draw Prep'!$A$7:$P$22,16))</f>
        <v>0</v>
      </c>
      <c r="D7" s="38">
        <v>1</v>
      </c>
      <c r="E7" s="39" t="str">
        <f>UPPER(IF($D7="","",VLOOKUP($D7,'[3]Boys Si Main Draw Prep'!$A$7:$P$22,2)))</f>
        <v>KERRY</v>
      </c>
      <c r="F7" s="39" t="str">
        <f>IF($D7="","",VLOOKUP($D7,'[3]Boys Si Main Draw Prep'!$A$7:$P$22,3))</f>
        <v>Kyle</v>
      </c>
      <c r="G7" s="39"/>
      <c r="H7" s="39">
        <f>IF($D7="","",VLOOKUP($D7,'[3]Boys Si Main Draw Prep'!$A$7:$P$22,4))</f>
        <v>0</v>
      </c>
      <c r="I7" s="40"/>
      <c r="J7" s="41"/>
      <c r="K7" s="41"/>
      <c r="L7" s="41"/>
      <c r="M7" s="41"/>
      <c r="N7" s="42"/>
      <c r="O7" s="43"/>
      <c r="P7" s="44"/>
      <c r="Q7" s="45"/>
      <c r="R7" s="46"/>
      <c r="T7" s="48" t="str">
        <f>'[3]SetUp Officials'!P21</f>
        <v>Umpire</v>
      </c>
    </row>
    <row r="8" spans="1:20" s="47" customFormat="1" ht="9.6" customHeight="1">
      <c r="A8" s="49"/>
      <c r="B8" s="50"/>
      <c r="C8" s="50"/>
      <c r="D8" s="50"/>
      <c r="E8" s="41"/>
      <c r="F8" s="41"/>
      <c r="G8" s="51"/>
      <c r="H8" s="52" t="s">
        <v>13</v>
      </c>
      <c r="I8" s="53" t="s">
        <v>14</v>
      </c>
      <c r="J8" s="54" t="str">
        <f>UPPER(IF(OR(I8="a",I8="as"),E7,IF(OR(I8="b",I8="bs"),E9,)))</f>
        <v>KERRY</v>
      </c>
      <c r="K8" s="54"/>
      <c r="L8" s="41"/>
      <c r="M8" s="41"/>
      <c r="N8" s="42"/>
      <c r="O8" s="43"/>
      <c r="P8" s="44"/>
      <c r="Q8" s="45"/>
      <c r="R8" s="46"/>
      <c r="T8" s="55" t="str">
        <f>'[3]SetUp Officials'!P22</f>
        <v/>
      </c>
    </row>
    <row r="9" spans="1:20" s="47" customFormat="1" ht="9.6" customHeight="1">
      <c r="A9" s="49">
        <v>2</v>
      </c>
      <c r="B9" s="37">
        <f>IF($D9="","",VLOOKUP($D9,'[3]Boys Si Main Draw Prep'!$A$7:$P$22,15))</f>
        <v>0</v>
      </c>
      <c r="C9" s="37">
        <f>IF($D9="","",VLOOKUP($D9,'[3]Boys Si Main Draw Prep'!$A$7:$P$22,16))</f>
        <v>0</v>
      </c>
      <c r="D9" s="38">
        <v>16</v>
      </c>
      <c r="E9" s="37" t="str">
        <f>UPPER(IF($D9="","",VLOOKUP($D9,'[3]Boys Si Main Draw Prep'!$A$7:$P$22,2)))</f>
        <v>BYE</v>
      </c>
      <c r="F9" s="37">
        <f>IF($D9="","",VLOOKUP($D9,'[3]Boys Si Main Draw Prep'!$A$7:$P$22,3))</f>
        <v>0</v>
      </c>
      <c r="G9" s="37"/>
      <c r="H9" s="37">
        <f>IF($D9="","",VLOOKUP($D9,'[3]Boys Si Main Draw Prep'!$A$7:$P$22,4))</f>
        <v>0</v>
      </c>
      <c r="I9" s="56"/>
      <c r="J9" s="41"/>
      <c r="K9" s="57"/>
      <c r="L9" s="41"/>
      <c r="M9" s="41"/>
      <c r="N9" s="42"/>
      <c r="O9" s="43"/>
      <c r="P9" s="44"/>
      <c r="Q9" s="45"/>
      <c r="R9" s="46"/>
      <c r="T9" s="55" t="str">
        <f>'[3]SetUp Officials'!P23</f>
        <v/>
      </c>
    </row>
    <row r="10" spans="1:20" s="47" customFormat="1" ht="9.6" customHeight="1">
      <c r="A10" s="49"/>
      <c r="B10" s="50"/>
      <c r="C10" s="50"/>
      <c r="D10" s="58"/>
      <c r="E10" s="41"/>
      <c r="F10" s="41"/>
      <c r="G10" s="51"/>
      <c r="H10" s="41"/>
      <c r="I10" s="59"/>
      <c r="J10" s="52" t="s">
        <v>13</v>
      </c>
      <c r="K10" s="60" t="s">
        <v>15</v>
      </c>
      <c r="L10" s="54" t="str">
        <f>UPPER(IF(OR(K10="a",K10="as"),J8,IF(OR(K10="b",K10="bs"),J12,)))</f>
        <v>KERRY</v>
      </c>
      <c r="M10" s="61"/>
      <c r="N10" s="62"/>
      <c r="O10" s="62"/>
      <c r="P10" s="44"/>
      <c r="Q10" s="45"/>
      <c r="R10" s="46"/>
      <c r="T10" s="55" t="str">
        <f>'[3]SetUp Officials'!P24</f>
        <v/>
      </c>
    </row>
    <row r="11" spans="1:20" s="47" customFormat="1" ht="9.6" customHeight="1">
      <c r="A11" s="49">
        <v>3</v>
      </c>
      <c r="B11" s="37">
        <f>IF($D11="","",VLOOKUP($D11,'[3]Boys Si Main Draw Prep'!$A$7:$P$22,15))</f>
        <v>0</v>
      </c>
      <c r="C11" s="37">
        <f>IF($D11="","",VLOOKUP($D11,'[3]Boys Si Main Draw Prep'!$A$7:$P$22,16))</f>
        <v>0</v>
      </c>
      <c r="D11" s="38">
        <v>9</v>
      </c>
      <c r="E11" s="37" t="str">
        <f>UPPER(IF($D11="","",VLOOKUP($D11,'[3]Boys Si Main Draw Prep'!$A$7:$P$22,2)))</f>
        <v>MILLINGTON</v>
      </c>
      <c r="F11" s="37" t="str">
        <f>IF($D11="","",VLOOKUP($D11,'[3]Boys Si Main Draw Prep'!$A$7:$P$22,3))</f>
        <v>Shae</v>
      </c>
      <c r="G11" s="37"/>
      <c r="H11" s="37">
        <f>IF($D11="","",VLOOKUP($D11,'[3]Boys Si Main Draw Prep'!$A$7:$P$22,4))</f>
        <v>0</v>
      </c>
      <c r="I11" s="40"/>
      <c r="J11" s="41"/>
      <c r="K11" s="63"/>
      <c r="L11" s="41" t="s">
        <v>171</v>
      </c>
      <c r="M11" s="64"/>
      <c r="N11" s="62"/>
      <c r="O11" s="62"/>
      <c r="P11" s="44"/>
      <c r="Q11" s="45"/>
      <c r="R11" s="46"/>
      <c r="T11" s="55" t="str">
        <f>'[3]SetUp Officials'!P25</f>
        <v/>
      </c>
    </row>
    <row r="12" spans="1:20" s="47" customFormat="1" ht="9.6" customHeight="1">
      <c r="A12" s="49"/>
      <c r="B12" s="50"/>
      <c r="C12" s="50"/>
      <c r="D12" s="58"/>
      <c r="E12" s="41"/>
      <c r="F12" s="41"/>
      <c r="G12" s="51"/>
      <c r="H12" s="52" t="s">
        <v>13</v>
      </c>
      <c r="I12" s="53" t="s">
        <v>14</v>
      </c>
      <c r="J12" s="54" t="str">
        <f>UPPER(IF(OR(I12="a",I12="as"),E11,IF(OR(I12="b",I12="bs"),E13,)))</f>
        <v>MILLINGTON</v>
      </c>
      <c r="K12" s="65"/>
      <c r="L12" s="41"/>
      <c r="M12" s="64"/>
      <c r="N12" s="62"/>
      <c r="O12" s="62"/>
      <c r="P12" s="44"/>
      <c r="Q12" s="45"/>
      <c r="R12" s="46"/>
      <c r="T12" s="55" t="str">
        <f>'[3]SetUp Officials'!P26</f>
        <v/>
      </c>
    </row>
    <row r="13" spans="1:20" s="47" customFormat="1" ht="9.6" customHeight="1">
      <c r="A13" s="49">
        <v>4</v>
      </c>
      <c r="B13" s="37">
        <f>IF($D13="","",VLOOKUP($D13,'[3]Boys Si Main Draw Prep'!$A$7:$P$22,15))</f>
        <v>0</v>
      </c>
      <c r="C13" s="37">
        <f>IF($D13="","",VLOOKUP($D13,'[3]Boys Si Main Draw Prep'!$A$7:$P$22,16))</f>
        <v>0</v>
      </c>
      <c r="D13" s="38">
        <v>5</v>
      </c>
      <c r="E13" s="37" t="str">
        <f>UPPER(IF($D13="","",VLOOKUP($D13,'[3]Boys Si Main Draw Prep'!$A$7:$P$22,2)))</f>
        <v>ALEXIS</v>
      </c>
      <c r="F13" s="37" t="str">
        <f>IF($D13="","",VLOOKUP($D13,'[3]Boys Si Main Draw Prep'!$A$7:$P$22,3))</f>
        <v>Jamal</v>
      </c>
      <c r="G13" s="37"/>
      <c r="H13" s="37">
        <f>IF($D13="","",VLOOKUP($D13,'[3]Boys Si Main Draw Prep'!$A$7:$P$22,4))</f>
        <v>0</v>
      </c>
      <c r="I13" s="66"/>
      <c r="J13" s="41" t="s">
        <v>176</v>
      </c>
      <c r="K13" s="41"/>
      <c r="L13" s="41"/>
      <c r="M13" s="64"/>
      <c r="N13" s="62"/>
      <c r="O13" s="62"/>
      <c r="P13" s="44"/>
      <c r="Q13" s="45"/>
      <c r="R13" s="46"/>
      <c r="T13" s="55" t="str">
        <f>'[3]SetUp Officials'!P27</f>
        <v/>
      </c>
    </row>
    <row r="14" spans="1:20" s="47" customFormat="1" ht="9.6" customHeight="1">
      <c r="A14" s="49"/>
      <c r="B14" s="50"/>
      <c r="C14" s="50"/>
      <c r="D14" s="58"/>
      <c r="E14" s="41"/>
      <c r="F14" s="41"/>
      <c r="G14" s="51"/>
      <c r="H14" s="67"/>
      <c r="I14" s="59"/>
      <c r="J14" s="41"/>
      <c r="K14" s="41"/>
      <c r="L14" s="52" t="s">
        <v>13</v>
      </c>
      <c r="M14" s="60" t="s">
        <v>15</v>
      </c>
      <c r="N14" s="54" t="str">
        <f>UPPER(IF(OR(M14="a",M14="as"),L10,IF(OR(M14="b",M14="bs"),L18,)))</f>
        <v>KERRY</v>
      </c>
      <c r="O14" s="61"/>
      <c r="P14" s="44"/>
      <c r="Q14" s="45"/>
      <c r="R14" s="46"/>
      <c r="T14" s="55" t="str">
        <f>'[3]SetUp Officials'!P28</f>
        <v/>
      </c>
    </row>
    <row r="15" spans="1:20" s="47" customFormat="1" ht="9.6" customHeight="1">
      <c r="A15" s="36">
        <v>5</v>
      </c>
      <c r="B15" s="37">
        <f>IF($D15="","",VLOOKUP($D15,'[3]Boys Si Main Draw Prep'!$A$7:$P$22,15))</f>
        <v>0</v>
      </c>
      <c r="C15" s="37">
        <f>IF($D15="","",VLOOKUP($D15,'[3]Boys Si Main Draw Prep'!$A$7:$P$22,16))</f>
        <v>0</v>
      </c>
      <c r="D15" s="38">
        <v>4</v>
      </c>
      <c r="E15" s="39" t="str">
        <f>UPPER(IF($D15="","",VLOOKUP($D15,'[3]Boys Si Main Draw Prep'!$A$7:$P$22,2)))</f>
        <v>SYLVESTER</v>
      </c>
      <c r="F15" s="39" t="str">
        <f>IF($D15="","",VLOOKUP($D15,'[3]Boys Si Main Draw Prep'!$A$7:$P$22,3))</f>
        <v>Sebastian</v>
      </c>
      <c r="G15" s="39"/>
      <c r="H15" s="39">
        <f>IF($D15="","",VLOOKUP($D15,'[3]Boys Si Main Draw Prep'!$A$7:$P$22,4))</f>
        <v>0</v>
      </c>
      <c r="I15" s="68"/>
      <c r="J15" s="41"/>
      <c r="K15" s="41"/>
      <c r="L15" s="41"/>
      <c r="M15" s="64"/>
      <c r="N15" s="41" t="s">
        <v>185</v>
      </c>
      <c r="O15" s="64"/>
      <c r="P15" s="44"/>
      <c r="Q15" s="45"/>
      <c r="R15" s="46"/>
      <c r="T15" s="55" t="str">
        <f>'[3]SetUp Officials'!P29</f>
        <v/>
      </c>
    </row>
    <row r="16" spans="1:20" s="47" customFormat="1" ht="9.6" customHeight="1" thickBot="1">
      <c r="A16" s="49"/>
      <c r="B16" s="50"/>
      <c r="C16" s="50"/>
      <c r="D16" s="58"/>
      <c r="E16" s="41"/>
      <c r="F16" s="41"/>
      <c r="G16" s="51"/>
      <c r="H16" s="52" t="s">
        <v>13</v>
      </c>
      <c r="I16" s="53" t="s">
        <v>14</v>
      </c>
      <c r="J16" s="54" t="str">
        <f>UPPER(IF(OR(I16="a",I16="as"),E15,IF(OR(I16="b",I16="bs"),E17,)))</f>
        <v>SYLVESTER</v>
      </c>
      <c r="K16" s="54"/>
      <c r="L16" s="41"/>
      <c r="M16" s="64"/>
      <c r="N16" s="62"/>
      <c r="O16" s="64"/>
      <c r="P16" s="44"/>
      <c r="Q16" s="45"/>
      <c r="R16" s="46"/>
      <c r="T16" s="70" t="str">
        <f>'[3]SetUp Officials'!P30</f>
        <v>None</v>
      </c>
    </row>
    <row r="17" spans="1:18" s="47" customFormat="1" ht="9.6" customHeight="1">
      <c r="A17" s="49">
        <v>6</v>
      </c>
      <c r="B17" s="37">
        <f>IF($D17="","",VLOOKUP($D17,'[3]Boys Si Main Draw Prep'!$A$7:$P$22,15))</f>
        <v>0</v>
      </c>
      <c r="C17" s="37">
        <f>IF($D17="","",VLOOKUP($D17,'[3]Boys Si Main Draw Prep'!$A$7:$P$22,16))</f>
        <v>0</v>
      </c>
      <c r="D17" s="38">
        <v>16</v>
      </c>
      <c r="E17" s="37" t="str">
        <f>UPPER(IF($D17="","",VLOOKUP($D17,'[3]Boys Si Main Draw Prep'!$A$7:$P$22,2)))</f>
        <v>BYE</v>
      </c>
      <c r="F17" s="37">
        <f>IF($D17="","",VLOOKUP($D17,'[3]Boys Si Main Draw Prep'!$A$7:$P$22,3))</f>
        <v>0</v>
      </c>
      <c r="G17" s="37"/>
      <c r="H17" s="37">
        <f>IF($D17="","",VLOOKUP($D17,'[3]Boys Si Main Draw Prep'!$A$7:$P$22,4))</f>
        <v>0</v>
      </c>
      <c r="I17" s="56"/>
      <c r="J17" s="41"/>
      <c r="K17" s="57"/>
      <c r="L17" s="41"/>
      <c r="M17" s="64"/>
      <c r="N17" s="62"/>
      <c r="O17" s="64"/>
      <c r="P17" s="44"/>
      <c r="Q17" s="45"/>
      <c r="R17" s="46"/>
    </row>
    <row r="18" spans="1:18" s="47" customFormat="1" ht="9.6" customHeight="1">
      <c r="A18" s="49"/>
      <c r="B18" s="50"/>
      <c r="C18" s="50"/>
      <c r="D18" s="58"/>
      <c r="E18" s="41"/>
      <c r="F18" s="41"/>
      <c r="G18" s="51"/>
      <c r="H18" s="41"/>
      <c r="I18" s="59"/>
      <c r="J18" s="52" t="s">
        <v>13</v>
      </c>
      <c r="K18" s="60" t="s">
        <v>19</v>
      </c>
      <c r="L18" s="54" t="str">
        <f>UPPER(IF(OR(K18="a",K18="as"),J16,IF(OR(K18="b",K18="bs"),J20,)))</f>
        <v>SYLVESTER</v>
      </c>
      <c r="M18" s="71"/>
      <c r="N18" s="62"/>
      <c r="O18" s="64"/>
      <c r="P18" s="44"/>
      <c r="Q18" s="45"/>
      <c r="R18" s="46"/>
    </row>
    <row r="19" spans="1:18" s="47" customFormat="1" ht="9.6" customHeight="1">
      <c r="A19" s="49">
        <v>7</v>
      </c>
      <c r="B19" s="37">
        <f>IF($D19="","",VLOOKUP($D19,'[3]Boys Si Main Draw Prep'!$A$7:$P$22,15))</f>
        <v>0</v>
      </c>
      <c r="C19" s="37">
        <f>IF($D19="","",VLOOKUP($D19,'[3]Boys Si Main Draw Prep'!$A$7:$P$22,16))</f>
        <v>0</v>
      </c>
      <c r="D19" s="38">
        <v>10</v>
      </c>
      <c r="E19" s="37" t="str">
        <f>UPPER(IF($D19="","",VLOOKUP($D19,'[3]Boys Si Main Draw Prep'!$A$7:$P$22,2)))</f>
        <v>WILLIAMS</v>
      </c>
      <c r="F19" s="37" t="str">
        <f>IF($D19="","",VLOOKUP($D19,'[3]Boys Si Main Draw Prep'!$A$7:$P$22,3))</f>
        <v>Saqiv</v>
      </c>
      <c r="G19" s="37"/>
      <c r="H19" s="37">
        <f>IF($D19="","",VLOOKUP($D19,'[3]Boys Si Main Draw Prep'!$A$7:$P$22,4))</f>
        <v>0</v>
      </c>
      <c r="I19" s="40"/>
      <c r="J19" s="41"/>
      <c r="K19" s="63"/>
      <c r="L19" s="41" t="s">
        <v>184</v>
      </c>
      <c r="M19" s="62"/>
      <c r="N19" s="62"/>
      <c r="O19" s="64"/>
      <c r="P19" s="44"/>
      <c r="Q19" s="45"/>
      <c r="R19" s="46"/>
    </row>
    <row r="20" spans="1:18" s="47" customFormat="1" ht="9.6" customHeight="1">
      <c r="A20" s="49"/>
      <c r="B20" s="50"/>
      <c r="C20" s="50"/>
      <c r="D20" s="50"/>
      <c r="E20" s="41"/>
      <c r="F20" s="41"/>
      <c r="G20" s="51"/>
      <c r="H20" s="52" t="s">
        <v>13</v>
      </c>
      <c r="I20" s="53" t="s">
        <v>14</v>
      </c>
      <c r="J20" s="54" t="str">
        <f>UPPER(IF(OR(I20="a",I20="as"),E19,IF(OR(I20="b",I20="bs"),E21,)))</f>
        <v>WILLIAMS</v>
      </c>
      <c r="K20" s="65"/>
      <c r="L20" s="41"/>
      <c r="M20" s="62"/>
      <c r="N20" s="62"/>
      <c r="O20" s="64"/>
      <c r="P20" s="44"/>
      <c r="Q20" s="45"/>
      <c r="R20" s="46"/>
    </row>
    <row r="21" spans="1:18" s="47" customFormat="1" ht="9.6" customHeight="1">
      <c r="A21" s="49">
        <v>8</v>
      </c>
      <c r="B21" s="37">
        <f>IF($D21="","",VLOOKUP($D21,'[3]Boys Si Main Draw Prep'!$A$7:$P$22,15))</f>
        <v>0</v>
      </c>
      <c r="C21" s="37">
        <f>IF($D21="","",VLOOKUP($D21,'[3]Boys Si Main Draw Prep'!$A$7:$P$22,16))</f>
        <v>0</v>
      </c>
      <c r="D21" s="38">
        <v>7</v>
      </c>
      <c r="E21" s="37" t="str">
        <f>UPPER(IF($D21="","",VLOOKUP($D21,'[3]Boys Si Main Draw Prep'!$A$7:$P$22,2)))</f>
        <v>GONSALVES</v>
      </c>
      <c r="F21" s="37" t="str">
        <f>IF($D21="","",VLOOKUP($D21,'[3]Boys Si Main Draw Prep'!$A$7:$P$22,3))</f>
        <v>Josh</v>
      </c>
      <c r="G21" s="37"/>
      <c r="H21" s="37">
        <f>IF($D21="","",VLOOKUP($D21,'[3]Boys Si Main Draw Prep'!$A$7:$P$22,4))</f>
        <v>0</v>
      </c>
      <c r="I21" s="66"/>
      <c r="J21" s="41" t="s">
        <v>182</v>
      </c>
      <c r="K21" s="41"/>
      <c r="L21" s="41"/>
      <c r="M21" s="62"/>
      <c r="N21" s="62"/>
      <c r="O21" s="64"/>
      <c r="P21" s="44"/>
      <c r="Q21" s="45"/>
      <c r="R21" s="46"/>
    </row>
    <row r="22" spans="1:18" s="47" customFormat="1" ht="9.6" customHeight="1">
      <c r="A22" s="49"/>
      <c r="B22" s="50"/>
      <c r="C22" s="50"/>
      <c r="D22" s="50"/>
      <c r="E22" s="67"/>
      <c r="F22" s="67"/>
      <c r="G22" s="72"/>
      <c r="H22" s="67"/>
      <c r="I22" s="59"/>
      <c r="J22" s="41"/>
      <c r="K22" s="41"/>
      <c r="L22" s="41"/>
      <c r="M22" s="62"/>
      <c r="N22" s="52" t="s">
        <v>13</v>
      </c>
      <c r="O22" s="60" t="s">
        <v>19</v>
      </c>
      <c r="P22" s="54" t="str">
        <f>UPPER(IF(OR(O22="a",O22="as"),N14,IF(OR(O22="b",O22="bs"),N30,)))</f>
        <v>KERRY</v>
      </c>
      <c r="Q22" s="61"/>
      <c r="R22" s="46"/>
    </row>
    <row r="23" spans="1:18" s="47" customFormat="1" ht="9.6" customHeight="1">
      <c r="A23" s="49">
        <v>9</v>
      </c>
      <c r="B23" s="37">
        <f>IF($D23="","",VLOOKUP($D23,'[3]Boys Si Main Draw Prep'!$A$7:$P$22,15))</f>
        <v>0</v>
      </c>
      <c r="C23" s="37">
        <f>IF($D23="","",VLOOKUP($D23,'[3]Boys Si Main Draw Prep'!$A$7:$P$22,16))</f>
        <v>0</v>
      </c>
      <c r="D23" s="38">
        <v>12</v>
      </c>
      <c r="E23" s="37" t="str">
        <f>UPPER(IF($D23="","",VLOOKUP($D23,'[3]Boys Si Main Draw Prep'!$A$7:$P$22,2)))</f>
        <v>CHUNG</v>
      </c>
      <c r="F23" s="37" t="str">
        <f>IF($D23="","",VLOOKUP($D23,'[3]Boys Si Main Draw Prep'!$A$7:$P$22,3))</f>
        <v>Thomas</v>
      </c>
      <c r="G23" s="37"/>
      <c r="H23" s="37">
        <f>IF($D23="","",VLOOKUP($D23,'[3]Boys Si Main Draw Prep'!$A$7:$P$22,4))</f>
        <v>0</v>
      </c>
      <c r="I23" s="40"/>
      <c r="J23" s="41"/>
      <c r="K23" s="41"/>
      <c r="L23" s="41"/>
      <c r="M23" s="62"/>
      <c r="N23" s="41"/>
      <c r="O23" s="64"/>
      <c r="P23" s="41" t="s">
        <v>187</v>
      </c>
      <c r="Q23" s="62"/>
      <c r="R23" s="46"/>
    </row>
    <row r="24" spans="1:18" s="47" customFormat="1" ht="9.6" customHeight="1">
      <c r="A24" s="49"/>
      <c r="B24" s="50"/>
      <c r="C24" s="50"/>
      <c r="D24" s="50"/>
      <c r="E24" s="41"/>
      <c r="F24" s="41"/>
      <c r="G24" s="51"/>
      <c r="H24" s="52" t="s">
        <v>13</v>
      </c>
      <c r="I24" s="53" t="s">
        <v>29</v>
      </c>
      <c r="J24" s="54" t="str">
        <f>UPPER(IF(OR(I24="a",I24="as"),E23,IF(OR(I24="b",I24="bs"),E25,)))</f>
        <v>DEVAUX</v>
      </c>
      <c r="K24" s="54"/>
      <c r="L24" s="41"/>
      <c r="M24" s="62"/>
      <c r="N24" s="62"/>
      <c r="O24" s="64"/>
      <c r="P24" s="44"/>
      <c r="Q24" s="45"/>
      <c r="R24" s="46"/>
    </row>
    <row r="25" spans="1:18" s="47" customFormat="1" ht="9.6" customHeight="1">
      <c r="A25" s="49">
        <v>10</v>
      </c>
      <c r="B25" s="37">
        <f>IF($D25="","",VLOOKUP($D25,'[3]Boys Si Main Draw Prep'!$A$7:$P$22,15))</f>
        <v>0</v>
      </c>
      <c r="C25" s="37">
        <f>IF($D25="","",VLOOKUP($D25,'[3]Boys Si Main Draw Prep'!$A$7:$P$22,16))</f>
        <v>0</v>
      </c>
      <c r="D25" s="38">
        <v>6</v>
      </c>
      <c r="E25" s="37" t="str">
        <f>UPPER(IF($D25="","",VLOOKUP($D25,'[3]Boys Si Main Draw Prep'!$A$7:$P$22,2)))</f>
        <v>DEVAUX</v>
      </c>
      <c r="F25" s="37" t="str">
        <f>IF($D25="","",VLOOKUP($D25,'[3]Boys Si Main Draw Prep'!$A$7:$P$22,3))</f>
        <v>Charles</v>
      </c>
      <c r="G25" s="37"/>
      <c r="H25" s="37">
        <f>IF($D25="","",VLOOKUP($D25,'[3]Boys Si Main Draw Prep'!$A$7:$P$22,4))</f>
        <v>0</v>
      </c>
      <c r="I25" s="56"/>
      <c r="J25" s="41" t="s">
        <v>173</v>
      </c>
      <c r="K25" s="57"/>
      <c r="L25" s="41"/>
      <c r="M25" s="62"/>
      <c r="N25" s="62"/>
      <c r="O25" s="64"/>
      <c r="P25" s="44"/>
      <c r="Q25" s="45"/>
      <c r="R25" s="46"/>
    </row>
    <row r="26" spans="1:18" s="47" customFormat="1" ht="9.6" customHeight="1">
      <c r="A26" s="49"/>
      <c r="B26" s="50"/>
      <c r="C26" s="50"/>
      <c r="D26" s="58"/>
      <c r="E26" s="41"/>
      <c r="F26" s="41"/>
      <c r="G26" s="51"/>
      <c r="H26" s="41"/>
      <c r="I26" s="59"/>
      <c r="J26" s="52" t="s">
        <v>13</v>
      </c>
      <c r="K26" s="60" t="s">
        <v>23</v>
      </c>
      <c r="L26" s="54" t="str">
        <f>UPPER(IF(OR(K26="a",K26="as"),J24,IF(OR(K26="b",K26="bs"),J28,)))</f>
        <v>WONG</v>
      </c>
      <c r="M26" s="61"/>
      <c r="N26" s="62"/>
      <c r="O26" s="64"/>
      <c r="P26" s="44"/>
      <c r="Q26" s="45"/>
      <c r="R26" s="46"/>
    </row>
    <row r="27" spans="1:18" s="47" customFormat="1" ht="9.6" customHeight="1">
      <c r="A27" s="49">
        <v>11</v>
      </c>
      <c r="B27" s="37">
        <f>IF($D27="","",VLOOKUP($D27,'[3]Boys Si Main Draw Prep'!$A$7:$P$22,15))</f>
        <v>0</v>
      </c>
      <c r="C27" s="37">
        <f>IF($D27="","",VLOOKUP($D27,'[3]Boys Si Main Draw Prep'!$A$7:$P$22,16))</f>
        <v>0</v>
      </c>
      <c r="D27" s="38">
        <v>16</v>
      </c>
      <c r="E27" s="37" t="str">
        <f>UPPER(IF($D27="","",VLOOKUP($D27,'[3]Boys Si Main Draw Prep'!$A$7:$P$22,2)))</f>
        <v>BYE</v>
      </c>
      <c r="F27" s="37">
        <f>IF($D27="","",VLOOKUP($D27,'[3]Boys Si Main Draw Prep'!$A$7:$P$22,3))</f>
        <v>0</v>
      </c>
      <c r="G27" s="37"/>
      <c r="H27" s="37">
        <f>IF($D27="","",VLOOKUP($D27,'[3]Boys Si Main Draw Prep'!$A$7:$P$22,4))</f>
        <v>0</v>
      </c>
      <c r="I27" s="40"/>
      <c r="J27" s="41"/>
      <c r="K27" s="63"/>
      <c r="L27" s="41" t="s">
        <v>177</v>
      </c>
      <c r="M27" s="64"/>
      <c r="N27" s="62"/>
      <c r="O27" s="64"/>
      <c r="P27" s="44"/>
      <c r="Q27" s="45"/>
      <c r="R27" s="46"/>
    </row>
    <row r="28" spans="1:18" s="47" customFormat="1" ht="9.6" customHeight="1">
      <c r="A28" s="36"/>
      <c r="B28" s="50"/>
      <c r="C28" s="50"/>
      <c r="D28" s="58"/>
      <c r="E28" s="41"/>
      <c r="F28" s="41"/>
      <c r="G28" s="51"/>
      <c r="H28" s="52" t="s">
        <v>13</v>
      </c>
      <c r="I28" s="53" t="s">
        <v>29</v>
      </c>
      <c r="J28" s="54" t="str">
        <f>UPPER(IF(OR(I28="a",I28="as"),E27,IF(OR(I28="b",I28="bs"),E29,)))</f>
        <v>WONG</v>
      </c>
      <c r="K28" s="65"/>
      <c r="L28" s="41"/>
      <c r="M28" s="64"/>
      <c r="N28" s="62"/>
      <c r="O28" s="64"/>
      <c r="P28" s="44"/>
      <c r="Q28" s="45"/>
      <c r="R28" s="46"/>
    </row>
    <row r="29" spans="1:18" s="47" customFormat="1" ht="9.6" customHeight="1">
      <c r="A29" s="36">
        <v>12</v>
      </c>
      <c r="B29" s="37">
        <f>IF($D29="","",VLOOKUP($D29,'[3]Boys Si Main Draw Prep'!$A$7:$P$22,15))</f>
        <v>0</v>
      </c>
      <c r="C29" s="37">
        <f>IF($D29="","",VLOOKUP($D29,'[3]Boys Si Main Draw Prep'!$A$7:$P$22,16))</f>
        <v>0</v>
      </c>
      <c r="D29" s="38">
        <v>3</v>
      </c>
      <c r="E29" s="39" t="str">
        <f>UPPER(IF($D29="","",VLOOKUP($D29,'[3]Boys Si Main Draw Prep'!$A$7:$P$22,2)))</f>
        <v>WONG</v>
      </c>
      <c r="F29" s="39" t="str">
        <f>IF($D29="","",VLOOKUP($D29,'[3]Boys Si Main Draw Prep'!$A$7:$P$22,3))</f>
        <v>Ethan</v>
      </c>
      <c r="G29" s="39"/>
      <c r="H29" s="39">
        <f>IF($D29="","",VLOOKUP($D29,'[3]Boys Si Main Draw Prep'!$A$7:$P$22,4))</f>
        <v>0</v>
      </c>
      <c r="I29" s="66"/>
      <c r="J29" s="41"/>
      <c r="K29" s="41"/>
      <c r="L29" s="41"/>
      <c r="M29" s="64"/>
      <c r="N29" s="62"/>
      <c r="O29" s="64"/>
      <c r="P29" s="44"/>
      <c r="Q29" s="45"/>
      <c r="R29" s="46"/>
    </row>
    <row r="30" spans="1:18" s="47" customFormat="1" ht="9.6" customHeight="1">
      <c r="A30" s="49"/>
      <c r="B30" s="50"/>
      <c r="C30" s="50"/>
      <c r="D30" s="58"/>
      <c r="E30" s="41"/>
      <c r="F30" s="41"/>
      <c r="G30" s="51"/>
      <c r="H30" s="67"/>
      <c r="I30" s="59"/>
      <c r="J30" s="41"/>
      <c r="K30" s="41"/>
      <c r="L30" s="52" t="s">
        <v>13</v>
      </c>
      <c r="M30" s="60" t="s">
        <v>23</v>
      </c>
      <c r="N30" s="54" t="str">
        <f>UPPER(IF(OR(M30="a",M30="as"),L26,IF(OR(M30="b",M30="bs"),L34,)))</f>
        <v>SHAMSI</v>
      </c>
      <c r="O30" s="71"/>
      <c r="P30" s="44"/>
      <c r="Q30" s="45"/>
      <c r="R30" s="46"/>
    </row>
    <row r="31" spans="1:18" s="47" customFormat="1" ht="9.6" customHeight="1">
      <c r="A31" s="49">
        <v>13</v>
      </c>
      <c r="B31" s="37">
        <f>IF($D31="","",VLOOKUP($D31,'[3]Boys Si Main Draw Prep'!$A$7:$P$22,15))</f>
        <v>0</v>
      </c>
      <c r="C31" s="37">
        <f>IF($D31="","",VLOOKUP($D31,'[3]Boys Si Main Draw Prep'!$A$7:$P$22,16))</f>
        <v>0</v>
      </c>
      <c r="D31" s="38">
        <v>8</v>
      </c>
      <c r="E31" s="37" t="str">
        <f>UPPER(IF($D31="","",VLOOKUP($D31,'[3]Boys Si Main Draw Prep'!$A$7:$P$22,2)))</f>
        <v>CHAN PAK</v>
      </c>
      <c r="F31" s="37" t="str">
        <f>IF($D31="","",VLOOKUP($D31,'[3]Boys Si Main Draw Prep'!$A$7:$P$22,3))</f>
        <v>Lorcan</v>
      </c>
      <c r="G31" s="37"/>
      <c r="H31" s="37">
        <f>IF($D31="","",VLOOKUP($D31,'[3]Boys Si Main Draw Prep'!$A$7:$P$22,4))</f>
        <v>0</v>
      </c>
      <c r="I31" s="68"/>
      <c r="J31" s="41"/>
      <c r="K31" s="41"/>
      <c r="L31" s="41"/>
      <c r="M31" s="64"/>
      <c r="N31" s="41" t="s">
        <v>186</v>
      </c>
      <c r="O31" s="62"/>
      <c r="P31" s="44"/>
      <c r="Q31" s="45"/>
      <c r="R31" s="46"/>
    </row>
    <row r="32" spans="1:18" s="47" customFormat="1" ht="9.6" customHeight="1">
      <c r="A32" s="49"/>
      <c r="B32" s="50"/>
      <c r="C32" s="50"/>
      <c r="D32" s="58"/>
      <c r="E32" s="41"/>
      <c r="F32" s="41"/>
      <c r="G32" s="51"/>
      <c r="H32" s="52" t="s">
        <v>13</v>
      </c>
      <c r="I32" s="53" t="s">
        <v>29</v>
      </c>
      <c r="J32" s="54" t="str">
        <f>UPPER(IF(OR(I32="a",I32="as"),E31,IF(OR(I32="b",I32="bs"),E33,)))</f>
        <v>HART</v>
      </c>
      <c r="K32" s="54"/>
      <c r="L32" s="41"/>
      <c r="M32" s="64"/>
      <c r="N32" s="62"/>
      <c r="O32" s="62"/>
      <c r="P32" s="44"/>
      <c r="Q32" s="45"/>
      <c r="R32" s="46"/>
    </row>
    <row r="33" spans="1:18" s="47" customFormat="1" ht="9.6" customHeight="1">
      <c r="A33" s="49">
        <v>14</v>
      </c>
      <c r="B33" s="37">
        <f>IF($D33="","",VLOOKUP($D33,'[3]Boys Si Main Draw Prep'!$A$7:$P$22,15))</f>
        <v>0</v>
      </c>
      <c r="C33" s="37">
        <f>IF($D33="","",VLOOKUP($D33,'[3]Boys Si Main Draw Prep'!$A$7:$P$22,16))</f>
        <v>0</v>
      </c>
      <c r="D33" s="38">
        <v>11</v>
      </c>
      <c r="E33" s="37" t="str">
        <f>UPPER(IF($D33="","",VLOOKUP($D33,'[3]Boys Si Main Draw Prep'!$A$7:$P$22,2)))</f>
        <v>HART</v>
      </c>
      <c r="F33" s="37" t="str">
        <f>IF($D33="","",VLOOKUP($D33,'[3]Boys Si Main Draw Prep'!$A$7:$P$22,3))</f>
        <v>Tyler</v>
      </c>
      <c r="G33" s="37"/>
      <c r="H33" s="37">
        <f>IF($D33="","",VLOOKUP($D33,'[3]Boys Si Main Draw Prep'!$A$7:$P$22,4))</f>
        <v>0</v>
      </c>
      <c r="I33" s="56"/>
      <c r="J33" s="41" t="s">
        <v>183</v>
      </c>
      <c r="K33" s="57"/>
      <c r="L33" s="41"/>
      <c r="M33" s="64"/>
      <c r="N33" s="62"/>
      <c r="O33" s="62"/>
      <c r="P33" s="44"/>
      <c r="Q33" s="45"/>
      <c r="R33" s="46"/>
    </row>
    <row r="34" spans="1:18" s="47" customFormat="1" ht="9.6" customHeight="1">
      <c r="A34" s="49"/>
      <c r="B34" s="50"/>
      <c r="C34" s="50"/>
      <c r="D34" s="58"/>
      <c r="E34" s="41"/>
      <c r="F34" s="41"/>
      <c r="G34" s="51"/>
      <c r="H34" s="41"/>
      <c r="I34" s="59"/>
      <c r="J34" s="52" t="s">
        <v>13</v>
      </c>
      <c r="K34" s="60" t="s">
        <v>23</v>
      </c>
      <c r="L34" s="54" t="str">
        <f>UPPER(IF(OR(K34="a",K34="as"),J32,IF(OR(K34="b",K34="bs"),J36,)))</f>
        <v>SHAMSI</v>
      </c>
      <c r="M34" s="71"/>
      <c r="N34" s="62"/>
      <c r="O34" s="62"/>
      <c r="P34" s="44"/>
      <c r="Q34" s="45"/>
      <c r="R34" s="46"/>
    </row>
    <row r="35" spans="1:18" s="47" customFormat="1" ht="9.6" customHeight="1">
      <c r="A35" s="49">
        <v>15</v>
      </c>
      <c r="B35" s="37">
        <f>IF($D35="","",VLOOKUP($D35,'[3]Boys Si Main Draw Prep'!$A$7:$P$22,15))</f>
        <v>0</v>
      </c>
      <c r="C35" s="37">
        <f>IF($D35="","",VLOOKUP($D35,'[3]Boys Si Main Draw Prep'!$A$7:$P$22,16))</f>
        <v>0</v>
      </c>
      <c r="D35" s="38">
        <v>16</v>
      </c>
      <c r="E35" s="37" t="str">
        <f>UPPER(IF($D35="","",VLOOKUP($D35,'[3]Boys Si Main Draw Prep'!$A$7:$P$22,2)))</f>
        <v>BYE</v>
      </c>
      <c r="F35" s="37">
        <f>IF($D35="","",VLOOKUP($D35,'[3]Boys Si Main Draw Prep'!$A$7:$P$22,3))</f>
        <v>0</v>
      </c>
      <c r="G35" s="37"/>
      <c r="H35" s="37">
        <f>IF($D35="","",VLOOKUP($D35,'[3]Boys Si Main Draw Prep'!$A$7:$P$22,4))</f>
        <v>0</v>
      </c>
      <c r="I35" s="40"/>
      <c r="J35" s="41"/>
      <c r="K35" s="63"/>
      <c r="L35" s="41" t="s">
        <v>172</v>
      </c>
      <c r="M35" s="62"/>
      <c r="N35" s="62"/>
      <c r="O35" s="62"/>
      <c r="P35" s="44"/>
      <c r="Q35" s="45"/>
      <c r="R35" s="46"/>
    </row>
    <row r="36" spans="1:18" s="47" customFormat="1" ht="9.6" customHeight="1">
      <c r="A36" s="49"/>
      <c r="B36" s="50"/>
      <c r="C36" s="50"/>
      <c r="D36" s="50"/>
      <c r="E36" s="41"/>
      <c r="F36" s="41"/>
      <c r="G36" s="51"/>
      <c r="H36" s="52" t="s">
        <v>13</v>
      </c>
      <c r="I36" s="53" t="s">
        <v>29</v>
      </c>
      <c r="J36" s="54" t="str">
        <f>UPPER(IF(OR(I36="a",I36="as"),E35,IF(OR(I36="b",I36="bs"),E37,)))</f>
        <v>SHAMSI</v>
      </c>
      <c r="K36" s="65"/>
      <c r="L36" s="41"/>
      <c r="M36" s="62"/>
      <c r="N36" s="62"/>
      <c r="O36" s="62"/>
      <c r="P36" s="44"/>
      <c r="Q36" s="45"/>
      <c r="R36" s="46"/>
    </row>
    <row r="37" spans="1:18" s="47" customFormat="1" ht="9.6" customHeight="1">
      <c r="A37" s="36">
        <v>16</v>
      </c>
      <c r="B37" s="37">
        <f>IF($D37="","",VLOOKUP($D37,'[3]Boys Si Main Draw Prep'!$A$7:$P$22,15))</f>
        <v>0</v>
      </c>
      <c r="C37" s="37">
        <f>IF($D37="","",VLOOKUP($D37,'[3]Boys Si Main Draw Prep'!$A$7:$P$22,16))</f>
        <v>0</v>
      </c>
      <c r="D37" s="38">
        <v>2</v>
      </c>
      <c r="E37" s="39" t="str">
        <f>UPPER(IF($D37="","",VLOOKUP($D37,'[3]Boys Si Main Draw Prep'!$A$7:$P$22,2)))</f>
        <v>SHAMSI</v>
      </c>
      <c r="F37" s="39" t="str">
        <f>IF($D37="","",VLOOKUP($D37,'[3]Boys Si Main Draw Prep'!$A$7:$P$22,3))</f>
        <v>Luca</v>
      </c>
      <c r="G37" s="37"/>
      <c r="H37" s="39">
        <f>IF($D37="","",VLOOKUP($D37,'[3]Boys Si Main Draw Prep'!$A$7:$P$22,4))</f>
        <v>0</v>
      </c>
      <c r="I37" s="66"/>
      <c r="J37" s="41"/>
      <c r="K37" s="41"/>
      <c r="L37" s="41"/>
      <c r="M37" s="62"/>
      <c r="N37" s="62"/>
      <c r="O37" s="62"/>
      <c r="P37" s="44"/>
      <c r="Q37" s="45"/>
      <c r="R37" s="46"/>
    </row>
    <row r="38" spans="1:18" s="47" customFormat="1" ht="9.6" customHeight="1">
      <c r="A38" s="204"/>
      <c r="B38" s="50"/>
      <c r="C38" s="50"/>
      <c r="D38" s="50"/>
      <c r="E38" s="67"/>
      <c r="F38" s="67"/>
      <c r="G38" s="72"/>
      <c r="H38" s="41"/>
      <c r="I38" s="59"/>
      <c r="J38" s="41"/>
      <c r="K38" s="41"/>
      <c r="L38" s="41"/>
      <c r="M38" s="62"/>
      <c r="N38" s="62"/>
      <c r="O38" s="62"/>
      <c r="P38" s="44"/>
      <c r="Q38" s="45"/>
      <c r="R38" s="46"/>
    </row>
    <row r="39" spans="1:18" s="47" customFormat="1" ht="9.6" customHeight="1">
      <c r="A39" s="203"/>
      <c r="B39" s="161"/>
      <c r="C39" s="161"/>
      <c r="D39" s="50"/>
      <c r="E39" s="161"/>
      <c r="F39" s="161"/>
      <c r="G39" s="161"/>
      <c r="H39" s="161"/>
      <c r="I39" s="50"/>
      <c r="J39" s="161"/>
      <c r="K39" s="161"/>
      <c r="L39" s="161"/>
      <c r="M39" s="188"/>
      <c r="N39" s="188"/>
      <c r="O39" s="188"/>
      <c r="P39" s="44"/>
      <c r="Q39" s="45"/>
      <c r="R39" s="46"/>
    </row>
    <row r="40" spans="1:18" s="47" customFormat="1" ht="9.6" customHeight="1">
      <c r="A40" s="204"/>
      <c r="B40" s="50"/>
      <c r="C40" s="50"/>
      <c r="D40" s="50"/>
      <c r="E40" s="161"/>
      <c r="F40" s="161"/>
      <c r="H40" s="205"/>
      <c r="I40" s="50"/>
      <c r="J40" s="161"/>
      <c r="K40" s="161"/>
      <c r="L40" s="161"/>
      <c r="M40" s="188"/>
      <c r="N40" s="188"/>
      <c r="O40" s="188"/>
      <c r="P40" s="44"/>
      <c r="Q40" s="45"/>
      <c r="R40" s="46"/>
    </row>
    <row r="41" spans="1:18" s="47" customFormat="1" ht="9.6" hidden="1" customHeight="1">
      <c r="A41" s="204"/>
      <c r="B41" s="161"/>
      <c r="C41" s="161"/>
      <c r="D41" s="50"/>
      <c r="E41" s="161"/>
      <c r="F41" s="161"/>
      <c r="G41" s="161"/>
      <c r="H41" s="161"/>
      <c r="I41" s="50"/>
      <c r="J41" s="161"/>
      <c r="K41" s="173"/>
      <c r="L41" s="161"/>
      <c r="M41" s="188"/>
      <c r="N41" s="188"/>
      <c r="O41" s="188"/>
      <c r="P41" s="44"/>
      <c r="Q41" s="45"/>
      <c r="R41" s="46"/>
    </row>
    <row r="42" spans="1:18" s="47" customFormat="1" ht="9.6" hidden="1" customHeight="1">
      <c r="A42" s="204"/>
      <c r="B42" s="50"/>
      <c r="C42" s="50"/>
      <c r="D42" s="50"/>
      <c r="E42" s="161"/>
      <c r="F42" s="161"/>
      <c r="H42" s="161"/>
      <c r="I42" s="50"/>
      <c r="J42" s="205"/>
      <c r="K42" s="50"/>
      <c r="L42" s="161"/>
      <c r="M42" s="188"/>
      <c r="N42" s="188"/>
      <c r="O42" s="188"/>
      <c r="P42" s="44"/>
      <c r="Q42" s="45"/>
      <c r="R42" s="46"/>
    </row>
    <row r="43" spans="1:18" s="47" customFormat="1" ht="9.6" hidden="1" customHeight="1">
      <c r="A43" s="204"/>
      <c r="B43" s="161"/>
      <c r="C43" s="161"/>
      <c r="D43" s="50"/>
      <c r="E43" s="161"/>
      <c r="F43" s="161"/>
      <c r="G43" s="161"/>
      <c r="H43" s="161"/>
      <c r="I43" s="50"/>
      <c r="J43" s="161"/>
      <c r="K43" s="161"/>
      <c r="L43" s="161"/>
      <c r="M43" s="188"/>
      <c r="N43" s="188"/>
      <c r="O43" s="188"/>
      <c r="P43" s="44"/>
      <c r="Q43" s="45"/>
      <c r="R43" s="80"/>
    </row>
    <row r="44" spans="1:18" s="47" customFormat="1" ht="9.6" hidden="1" customHeight="1">
      <c r="A44" s="204"/>
      <c r="B44" s="50"/>
      <c r="C44" s="50"/>
      <c r="D44" s="50"/>
      <c r="E44" s="161"/>
      <c r="F44" s="161"/>
      <c r="H44" s="205"/>
      <c r="I44" s="50"/>
      <c r="J44" s="161"/>
      <c r="K44" s="161"/>
      <c r="L44" s="161"/>
      <c r="M44" s="188"/>
      <c r="N44" s="188"/>
      <c r="O44" s="188"/>
      <c r="P44" s="44"/>
      <c r="Q44" s="45"/>
      <c r="R44" s="46"/>
    </row>
    <row r="45" spans="1:18" s="47" customFormat="1" ht="9.6" hidden="1" customHeight="1">
      <c r="A45" s="204"/>
      <c r="B45" s="161"/>
      <c r="C45" s="161"/>
      <c r="D45" s="50"/>
      <c r="E45" s="161"/>
      <c r="F45" s="161"/>
      <c r="G45" s="161"/>
      <c r="H45" s="161"/>
      <c r="I45" s="50"/>
      <c r="J45" s="161"/>
      <c r="K45" s="161"/>
      <c r="L45" s="161"/>
      <c r="M45" s="188"/>
      <c r="N45" s="188"/>
      <c r="O45" s="188"/>
      <c r="P45" s="44"/>
      <c r="Q45" s="45"/>
      <c r="R45" s="46"/>
    </row>
    <row r="46" spans="1:18" s="47" customFormat="1" ht="9.6" hidden="1" customHeight="1">
      <c r="A46" s="204"/>
      <c r="B46" s="50"/>
      <c r="C46" s="50"/>
      <c r="D46" s="50"/>
      <c r="E46" s="161"/>
      <c r="F46" s="161"/>
      <c r="H46" s="161"/>
      <c r="I46" s="50"/>
      <c r="J46" s="161"/>
      <c r="K46" s="161"/>
      <c r="L46" s="205"/>
      <c r="M46" s="50"/>
      <c r="N46" s="161"/>
      <c r="O46" s="188"/>
      <c r="P46" s="44"/>
      <c r="Q46" s="45"/>
      <c r="R46" s="46"/>
    </row>
    <row r="47" spans="1:18" s="47" customFormat="1" ht="9.6" hidden="1" customHeight="1">
      <c r="A47" s="204"/>
      <c r="B47" s="161"/>
      <c r="C47" s="161"/>
      <c r="D47" s="50"/>
      <c r="E47" s="161"/>
      <c r="F47" s="161"/>
      <c r="G47" s="161"/>
      <c r="H47" s="161"/>
      <c r="I47" s="50"/>
      <c r="J47" s="161"/>
      <c r="K47" s="161"/>
      <c r="L47" s="161"/>
      <c r="M47" s="188"/>
      <c r="N47" s="161"/>
      <c r="O47" s="188"/>
      <c r="P47" s="44"/>
      <c r="Q47" s="45"/>
      <c r="R47" s="46"/>
    </row>
    <row r="48" spans="1:18" s="47" customFormat="1" ht="9.6" hidden="1" customHeight="1">
      <c r="A48" s="204"/>
      <c r="B48" s="50"/>
      <c r="C48" s="50"/>
      <c r="D48" s="50"/>
      <c r="E48" s="161"/>
      <c r="F48" s="161"/>
      <c r="H48" s="205"/>
      <c r="I48" s="50"/>
      <c r="J48" s="161"/>
      <c r="K48" s="161"/>
      <c r="L48" s="161"/>
      <c r="M48" s="188"/>
      <c r="N48" s="188"/>
      <c r="O48" s="188"/>
      <c r="P48" s="44"/>
      <c r="Q48" s="45"/>
      <c r="R48" s="46"/>
    </row>
    <row r="49" spans="1:18" s="47" customFormat="1" ht="9.6" hidden="1" customHeight="1">
      <c r="A49" s="204"/>
      <c r="B49" s="161"/>
      <c r="C49" s="161"/>
      <c r="D49" s="50"/>
      <c r="E49" s="161"/>
      <c r="F49" s="161"/>
      <c r="G49" s="161"/>
      <c r="H49" s="161"/>
      <c r="I49" s="50"/>
      <c r="J49" s="161"/>
      <c r="K49" s="173"/>
      <c r="L49" s="161"/>
      <c r="M49" s="188"/>
      <c r="N49" s="188"/>
      <c r="O49" s="188"/>
      <c r="P49" s="44"/>
      <c r="Q49" s="45"/>
      <c r="R49" s="46"/>
    </row>
    <row r="50" spans="1:18" s="47" customFormat="1" ht="9.6" hidden="1" customHeight="1">
      <c r="A50" s="204"/>
      <c r="B50" s="50"/>
      <c r="C50" s="50"/>
      <c r="D50" s="50"/>
      <c r="E50" s="161"/>
      <c r="F50" s="161"/>
      <c r="H50" s="161"/>
      <c r="I50" s="50"/>
      <c r="J50" s="205"/>
      <c r="K50" s="50"/>
      <c r="L50" s="161"/>
      <c r="M50" s="188"/>
      <c r="N50" s="188"/>
      <c r="O50" s="188"/>
      <c r="P50" s="44"/>
      <c r="Q50" s="45"/>
      <c r="R50" s="46"/>
    </row>
    <row r="51" spans="1:18" s="47" customFormat="1" ht="9.6" hidden="1" customHeight="1">
      <c r="A51" s="204"/>
      <c r="B51" s="161"/>
      <c r="C51" s="161"/>
      <c r="D51" s="50"/>
      <c r="E51" s="161"/>
      <c r="F51" s="161"/>
      <c r="G51" s="161"/>
      <c r="H51" s="161"/>
      <c r="I51" s="50"/>
      <c r="J51" s="161"/>
      <c r="K51" s="161"/>
      <c r="L51" s="161"/>
      <c r="M51" s="188"/>
      <c r="N51" s="188"/>
      <c r="O51" s="188"/>
      <c r="P51" s="44"/>
      <c r="Q51" s="45"/>
      <c r="R51" s="46"/>
    </row>
    <row r="52" spans="1:18" s="47" customFormat="1" ht="9.6" hidden="1" customHeight="1">
      <c r="A52" s="204"/>
      <c r="B52" s="50"/>
      <c r="C52" s="50"/>
      <c r="D52" s="50"/>
      <c r="E52" s="161"/>
      <c r="F52" s="161"/>
      <c r="H52" s="205"/>
      <c r="I52" s="50"/>
      <c r="J52" s="161"/>
      <c r="K52" s="161"/>
      <c r="L52" s="161"/>
      <c r="M52" s="188"/>
      <c r="N52" s="188"/>
      <c r="O52" s="188"/>
      <c r="P52" s="44"/>
      <c r="Q52" s="45"/>
      <c r="R52" s="46"/>
    </row>
    <row r="53" spans="1:18" s="47" customFormat="1" ht="9.6" hidden="1" customHeight="1">
      <c r="A53" s="203"/>
      <c r="B53" s="161"/>
      <c r="C53" s="161"/>
      <c r="D53" s="50"/>
      <c r="E53" s="161"/>
      <c r="F53" s="161"/>
      <c r="G53" s="161"/>
      <c r="H53" s="161"/>
      <c r="I53" s="50"/>
      <c r="J53" s="161"/>
      <c r="K53" s="161"/>
      <c r="L53" s="161"/>
      <c r="M53" s="161"/>
      <c r="N53" s="42"/>
      <c r="O53" s="42"/>
      <c r="P53" s="44"/>
      <c r="Q53" s="45"/>
      <c r="R53" s="46"/>
    </row>
    <row r="54" spans="1:18" s="47" customFormat="1" ht="9.6" hidden="1" customHeight="1">
      <c r="A54" s="204"/>
      <c r="B54" s="50"/>
      <c r="C54" s="50"/>
      <c r="D54" s="50"/>
      <c r="E54" s="67"/>
      <c r="F54" s="67"/>
      <c r="G54" s="72"/>
      <c r="H54" s="41"/>
      <c r="I54" s="59"/>
      <c r="J54" s="41"/>
      <c r="K54" s="41"/>
      <c r="L54" s="41"/>
      <c r="M54" s="62"/>
      <c r="N54" s="62"/>
      <c r="O54" s="62"/>
      <c r="P54" s="44"/>
      <c r="Q54" s="45"/>
      <c r="R54" s="46"/>
    </row>
    <row r="55" spans="1:18" s="47" customFormat="1" ht="9.6" hidden="1" customHeight="1">
      <c r="A55" s="203"/>
      <c r="B55" s="161"/>
      <c r="C55" s="161"/>
      <c r="D55" s="50"/>
      <c r="E55" s="161"/>
      <c r="F55" s="161"/>
      <c r="G55" s="161"/>
      <c r="H55" s="161"/>
      <c r="I55" s="50"/>
      <c r="J55" s="161"/>
      <c r="K55" s="161"/>
      <c r="L55" s="161"/>
      <c r="M55" s="188"/>
      <c r="N55" s="188"/>
      <c r="O55" s="188"/>
      <c r="P55" s="44"/>
      <c r="Q55" s="45"/>
      <c r="R55" s="46"/>
    </row>
    <row r="56" spans="1:18" s="47" customFormat="1" ht="9.6" hidden="1" customHeight="1">
      <c r="A56" s="204"/>
      <c r="B56" s="50"/>
      <c r="C56" s="50"/>
      <c r="D56" s="50"/>
      <c r="E56" s="161"/>
      <c r="F56" s="161"/>
      <c r="H56" s="205"/>
      <c r="I56" s="50"/>
      <c r="J56" s="161"/>
      <c r="K56" s="161"/>
      <c r="L56" s="161"/>
      <c r="M56" s="188"/>
      <c r="N56" s="188"/>
      <c r="O56" s="188"/>
      <c r="P56" s="44"/>
      <c r="Q56" s="45"/>
      <c r="R56" s="46"/>
    </row>
    <row r="57" spans="1:18" s="47" customFormat="1" ht="9.6" hidden="1" customHeight="1">
      <c r="A57" s="204"/>
      <c r="B57" s="161"/>
      <c r="C57" s="161"/>
      <c r="D57" s="50"/>
      <c r="E57" s="161"/>
      <c r="F57" s="161"/>
      <c r="G57" s="161"/>
      <c r="H57" s="161"/>
      <c r="I57" s="50"/>
      <c r="J57" s="161"/>
      <c r="K57" s="173"/>
      <c r="L57" s="161"/>
      <c r="M57" s="188"/>
      <c r="N57" s="188"/>
      <c r="O57" s="188"/>
      <c r="P57" s="44"/>
      <c r="Q57" s="45"/>
      <c r="R57" s="46"/>
    </row>
    <row r="58" spans="1:18" s="47" customFormat="1" ht="9.6" hidden="1" customHeight="1">
      <c r="A58" s="204"/>
      <c r="B58" s="50"/>
      <c r="C58" s="50"/>
      <c r="D58" s="50"/>
      <c r="E58" s="161"/>
      <c r="F58" s="161"/>
      <c r="H58" s="161"/>
      <c r="I58" s="50"/>
      <c r="J58" s="205"/>
      <c r="K58" s="50"/>
      <c r="L58" s="161"/>
      <c r="M58" s="188"/>
      <c r="N58" s="188"/>
      <c r="O58" s="188"/>
      <c r="P58" s="44"/>
      <c r="Q58" s="45"/>
      <c r="R58" s="46"/>
    </row>
    <row r="59" spans="1:18" s="47" customFormat="1" ht="9.6" hidden="1" customHeight="1">
      <c r="A59" s="204"/>
      <c r="B59" s="161"/>
      <c r="C59" s="161"/>
      <c r="D59" s="50"/>
      <c r="E59" s="161"/>
      <c r="F59" s="161"/>
      <c r="G59" s="161"/>
      <c r="H59" s="161"/>
      <c r="I59" s="50"/>
      <c r="J59" s="161"/>
      <c r="K59" s="161"/>
      <c r="L59" s="161"/>
      <c r="M59" s="188"/>
      <c r="N59" s="188"/>
      <c r="O59" s="188"/>
      <c r="P59" s="44"/>
      <c r="Q59" s="45"/>
      <c r="R59" s="80"/>
    </row>
    <row r="60" spans="1:18" s="47" customFormat="1" ht="9.6" hidden="1" customHeight="1">
      <c r="A60" s="204"/>
      <c r="B60" s="50"/>
      <c r="C60" s="50"/>
      <c r="D60" s="50"/>
      <c r="E60" s="161"/>
      <c r="F60" s="161"/>
      <c r="H60" s="205"/>
      <c r="I60" s="50"/>
      <c r="J60" s="161"/>
      <c r="K60" s="161"/>
      <c r="L60" s="161"/>
      <c r="M60" s="188"/>
      <c r="N60" s="188"/>
      <c r="O60" s="188"/>
      <c r="P60" s="44"/>
      <c r="Q60" s="45"/>
      <c r="R60" s="46"/>
    </row>
    <row r="61" spans="1:18" s="47" customFormat="1" ht="9.6" hidden="1" customHeight="1">
      <c r="A61" s="204"/>
      <c r="B61" s="161"/>
      <c r="C61" s="161"/>
      <c r="D61" s="50"/>
      <c r="E61" s="161"/>
      <c r="F61" s="161"/>
      <c r="G61" s="161"/>
      <c r="H61" s="161"/>
      <c r="I61" s="50"/>
      <c r="J61" s="161"/>
      <c r="K61" s="161"/>
      <c r="L61" s="161"/>
      <c r="M61" s="188"/>
      <c r="N61" s="188"/>
      <c r="O61" s="188"/>
      <c r="P61" s="44"/>
      <c r="Q61" s="45"/>
      <c r="R61" s="46"/>
    </row>
    <row r="62" spans="1:18" s="47" customFormat="1" ht="9.6" hidden="1" customHeight="1">
      <c r="A62" s="204"/>
      <c r="B62" s="50"/>
      <c r="C62" s="50"/>
      <c r="D62" s="50"/>
      <c r="E62" s="161"/>
      <c r="F62" s="161"/>
      <c r="H62" s="161"/>
      <c r="I62" s="50"/>
      <c r="J62" s="161"/>
      <c r="K62" s="161"/>
      <c r="L62" s="205"/>
      <c r="M62" s="50"/>
      <c r="N62" s="161"/>
      <c r="O62" s="188"/>
      <c r="P62" s="44"/>
      <c r="Q62" s="45"/>
      <c r="R62" s="46"/>
    </row>
    <row r="63" spans="1:18" s="47" customFormat="1" ht="9.6" hidden="1" customHeight="1">
      <c r="A63" s="204"/>
      <c r="B63" s="161"/>
      <c r="C63" s="161"/>
      <c r="D63" s="50"/>
      <c r="E63" s="161"/>
      <c r="F63" s="161"/>
      <c r="G63" s="161"/>
      <c r="H63" s="161"/>
      <c r="I63" s="50"/>
      <c r="J63" s="161"/>
      <c r="K63" s="161"/>
      <c r="L63" s="161"/>
      <c r="M63" s="188"/>
      <c r="N63" s="161"/>
      <c r="O63" s="188"/>
      <c r="P63" s="44"/>
      <c r="Q63" s="45"/>
      <c r="R63" s="46"/>
    </row>
    <row r="64" spans="1:18" s="47" customFormat="1" ht="9.6" hidden="1" customHeight="1">
      <c r="A64" s="204"/>
      <c r="B64" s="50"/>
      <c r="C64" s="50"/>
      <c r="D64" s="50"/>
      <c r="E64" s="161"/>
      <c r="F64" s="161"/>
      <c r="H64" s="205"/>
      <c r="I64" s="50"/>
      <c r="J64" s="161"/>
      <c r="K64" s="161"/>
      <c r="L64" s="161"/>
      <c r="M64" s="188"/>
      <c r="N64" s="188"/>
      <c r="O64" s="188"/>
      <c r="P64" s="44"/>
      <c r="Q64" s="45"/>
      <c r="R64" s="46"/>
    </row>
    <row r="65" spans="1:18" s="47" customFormat="1" ht="9.6" hidden="1" customHeight="1">
      <c r="A65" s="204"/>
      <c r="B65" s="161"/>
      <c r="C65" s="161"/>
      <c r="D65" s="50"/>
      <c r="E65" s="161"/>
      <c r="F65" s="161"/>
      <c r="G65" s="161"/>
      <c r="H65" s="161"/>
      <c r="I65" s="50"/>
      <c r="J65" s="161"/>
      <c r="K65" s="173"/>
      <c r="L65" s="161"/>
      <c r="M65" s="188"/>
      <c r="N65" s="188"/>
      <c r="O65" s="188"/>
      <c r="P65" s="44"/>
      <c r="Q65" s="45"/>
      <c r="R65" s="46"/>
    </row>
    <row r="66" spans="1:18" s="47" customFormat="1" ht="9.6" hidden="1" customHeight="1">
      <c r="A66" s="204"/>
      <c r="B66" s="50"/>
      <c r="C66" s="50"/>
      <c r="D66" s="50"/>
      <c r="E66" s="161"/>
      <c r="F66" s="161"/>
      <c r="H66" s="161"/>
      <c r="I66" s="50"/>
      <c r="J66" s="205"/>
      <c r="K66" s="50"/>
      <c r="L66" s="161"/>
      <c r="M66" s="188"/>
      <c r="N66" s="188"/>
      <c r="O66" s="188"/>
      <c r="P66" s="44"/>
      <c r="Q66" s="45"/>
      <c r="R66" s="46"/>
    </row>
    <row r="67" spans="1:18" s="47" customFormat="1" ht="9.6" hidden="1" customHeight="1">
      <c r="A67" s="204"/>
      <c r="B67" s="161"/>
      <c r="C67" s="161"/>
      <c r="D67" s="50"/>
      <c r="E67" s="161"/>
      <c r="F67" s="161"/>
      <c r="G67" s="161"/>
      <c r="H67" s="161"/>
      <c r="I67" s="50"/>
      <c r="J67" s="161"/>
      <c r="K67" s="161"/>
      <c r="L67" s="161"/>
      <c r="M67" s="188"/>
      <c r="N67" s="188"/>
      <c r="O67" s="188"/>
      <c r="P67" s="44"/>
      <c r="Q67" s="45"/>
      <c r="R67" s="46"/>
    </row>
    <row r="68" spans="1:18" s="47" customFormat="1" ht="9.6" hidden="1" customHeight="1">
      <c r="A68" s="204"/>
      <c r="B68" s="50"/>
      <c r="C68" s="50"/>
      <c r="D68" s="50"/>
      <c r="E68" s="161"/>
      <c r="F68" s="161"/>
      <c r="H68" s="205"/>
      <c r="I68" s="50"/>
      <c r="J68" s="161"/>
      <c r="K68" s="161"/>
      <c r="L68" s="161"/>
      <c r="M68" s="188"/>
      <c r="N68" s="188"/>
      <c r="O68" s="188"/>
      <c r="P68" s="44"/>
      <c r="Q68" s="45"/>
      <c r="R68" s="46"/>
    </row>
    <row r="69" spans="1:18" s="47" customFormat="1" ht="9.6" customHeight="1">
      <c r="A69" s="203"/>
      <c r="B69" s="161"/>
      <c r="C69" s="161"/>
      <c r="D69" s="50"/>
      <c r="E69" s="161"/>
      <c r="F69" s="161"/>
      <c r="G69" s="161"/>
      <c r="H69" s="161"/>
      <c r="I69" s="50"/>
      <c r="J69" s="161"/>
      <c r="K69" s="161"/>
      <c r="L69" s="161"/>
      <c r="M69" s="161"/>
      <c r="N69" s="42"/>
      <c r="O69" s="42"/>
      <c r="P69" s="44"/>
      <c r="Q69" s="45"/>
      <c r="R69" s="46"/>
    </row>
    <row r="70" spans="1:18" s="87" customFormat="1" ht="6.75" customHeight="1">
      <c r="A70" s="81"/>
      <c r="B70" s="81"/>
      <c r="C70" s="81"/>
      <c r="D70" s="81"/>
      <c r="E70" s="82"/>
      <c r="F70" s="82"/>
      <c r="G70" s="82"/>
      <c r="H70" s="82"/>
      <c r="I70" s="83"/>
      <c r="J70" s="84"/>
      <c r="K70" s="85"/>
      <c r="L70" s="84"/>
      <c r="M70" s="85"/>
      <c r="N70" s="84"/>
      <c r="O70" s="85"/>
      <c r="P70" s="84"/>
      <c r="Q70" s="85"/>
      <c r="R70" s="86"/>
    </row>
    <row r="71" spans="1:18" s="100" customFormat="1" ht="10.5" customHeight="1">
      <c r="A71" s="88" t="s">
        <v>34</v>
      </c>
      <c r="B71" s="89"/>
      <c r="C71" s="90"/>
      <c r="D71" s="91" t="s">
        <v>35</v>
      </c>
      <c r="E71" s="92" t="s">
        <v>36</v>
      </c>
      <c r="F71" s="91"/>
      <c r="G71" s="93"/>
      <c r="H71" s="94"/>
      <c r="I71" s="91" t="s">
        <v>35</v>
      </c>
      <c r="J71" s="92" t="s">
        <v>37</v>
      </c>
      <c r="K71" s="95"/>
      <c r="L71" s="92" t="s">
        <v>38</v>
      </c>
      <c r="M71" s="96"/>
      <c r="N71" s="97" t="s">
        <v>39</v>
      </c>
      <c r="O71" s="97"/>
      <c r="P71" s="98"/>
      <c r="Q71" s="99"/>
    </row>
    <row r="72" spans="1:18" s="100" customFormat="1" ht="9" customHeight="1">
      <c r="A72" s="101" t="s">
        <v>40</v>
      </c>
      <c r="B72" s="102"/>
      <c r="C72" s="103"/>
      <c r="D72" s="104">
        <v>1</v>
      </c>
      <c r="E72" s="105" t="str">
        <f>IF(D72&gt;$Q$79,,UPPER(VLOOKUP(D72,'[3]Boys Si Main Draw Prep'!$A$7:$R$134,2)))</f>
        <v>KERRY</v>
      </c>
      <c r="F72" s="106"/>
      <c r="G72" s="105"/>
      <c r="H72" s="107"/>
      <c r="I72" s="108" t="s">
        <v>41</v>
      </c>
      <c r="J72" s="102"/>
      <c r="K72" s="109"/>
      <c r="L72" s="102"/>
      <c r="M72" s="110"/>
      <c r="N72" s="111" t="s">
        <v>42</v>
      </c>
      <c r="O72" s="112"/>
      <c r="P72" s="112"/>
      <c r="Q72" s="113"/>
    </row>
    <row r="73" spans="1:18" s="100" customFormat="1" ht="9" customHeight="1">
      <c r="A73" s="101" t="s">
        <v>43</v>
      </c>
      <c r="B73" s="102"/>
      <c r="C73" s="103"/>
      <c r="D73" s="104">
        <v>2</v>
      </c>
      <c r="E73" s="105" t="str">
        <f>IF(D73&gt;$Q$79,,UPPER(VLOOKUP(D73,'[3]Boys Si Main Draw Prep'!$A$7:$R$134,2)))</f>
        <v>SHAMSI</v>
      </c>
      <c r="F73" s="106"/>
      <c r="G73" s="105"/>
      <c r="H73" s="107"/>
      <c r="I73" s="108" t="s">
        <v>44</v>
      </c>
      <c r="J73" s="102"/>
      <c r="K73" s="109"/>
      <c r="L73" s="102"/>
      <c r="M73" s="110"/>
      <c r="N73" s="114"/>
      <c r="O73" s="115"/>
      <c r="P73" s="116"/>
      <c r="Q73" s="117"/>
    </row>
    <row r="74" spans="1:18" s="100" customFormat="1" ht="9" customHeight="1">
      <c r="A74" s="118" t="s">
        <v>45</v>
      </c>
      <c r="B74" s="116"/>
      <c r="C74" s="119"/>
      <c r="D74" s="104">
        <v>3</v>
      </c>
      <c r="E74" s="105" t="str">
        <f>IF(D74&gt;$Q$79,,UPPER(VLOOKUP(D74,'[3]Boys Si Main Draw Prep'!$A$7:$R$134,2)))</f>
        <v>WONG</v>
      </c>
      <c r="F74" s="106"/>
      <c r="G74" s="105"/>
      <c r="H74" s="107"/>
      <c r="I74" s="108" t="s">
        <v>46</v>
      </c>
      <c r="J74" s="102"/>
      <c r="K74" s="109"/>
      <c r="L74" s="102"/>
      <c r="M74" s="110"/>
      <c r="N74" s="111" t="s">
        <v>47</v>
      </c>
      <c r="O74" s="112"/>
      <c r="P74" s="112"/>
      <c r="Q74" s="113"/>
    </row>
    <row r="75" spans="1:18" s="100" customFormat="1" ht="9" customHeight="1">
      <c r="A75" s="120"/>
      <c r="B75" s="24"/>
      <c r="C75" s="121"/>
      <c r="D75" s="104">
        <v>4</v>
      </c>
      <c r="E75" s="105" t="str">
        <f>IF(D75&gt;$Q$79,,UPPER(VLOOKUP(D75,'[3]Boys Si Main Draw Prep'!$A$7:$R$134,2)))</f>
        <v>SYLVESTER</v>
      </c>
      <c r="F75" s="106"/>
      <c r="G75" s="105"/>
      <c r="H75" s="107"/>
      <c r="I75" s="108" t="s">
        <v>48</v>
      </c>
      <c r="J75" s="102"/>
      <c r="K75" s="109"/>
      <c r="L75" s="102"/>
      <c r="M75" s="110"/>
      <c r="N75" s="102"/>
      <c r="O75" s="109"/>
      <c r="P75" s="102"/>
      <c r="Q75" s="110"/>
    </row>
    <row r="76" spans="1:18" s="100" customFormat="1" ht="9" customHeight="1">
      <c r="A76" s="122" t="s">
        <v>49</v>
      </c>
      <c r="B76" s="123"/>
      <c r="C76" s="124"/>
      <c r="D76" s="104"/>
      <c r="E76" s="105"/>
      <c r="F76" s="106"/>
      <c r="G76" s="105"/>
      <c r="H76" s="107"/>
      <c r="I76" s="108" t="s">
        <v>50</v>
      </c>
      <c r="J76" s="102"/>
      <c r="K76" s="109"/>
      <c r="L76" s="102"/>
      <c r="M76" s="110"/>
      <c r="N76" s="116"/>
      <c r="O76" s="115"/>
      <c r="P76" s="116"/>
      <c r="Q76" s="117"/>
    </row>
    <row r="77" spans="1:18" s="100" customFormat="1" ht="9" customHeight="1">
      <c r="A77" s="101" t="s">
        <v>40</v>
      </c>
      <c r="B77" s="102"/>
      <c r="C77" s="103"/>
      <c r="D77" s="104"/>
      <c r="E77" s="105"/>
      <c r="F77" s="106"/>
      <c r="G77" s="105"/>
      <c r="H77" s="107"/>
      <c r="I77" s="108" t="s">
        <v>51</v>
      </c>
      <c r="J77" s="102"/>
      <c r="K77" s="109"/>
      <c r="L77" s="102"/>
      <c r="M77" s="110"/>
      <c r="N77" s="111" t="s">
        <v>52</v>
      </c>
      <c r="O77" s="112"/>
      <c r="P77" s="112"/>
      <c r="Q77" s="113"/>
    </row>
    <row r="78" spans="1:18" s="100" customFormat="1" ht="9" customHeight="1">
      <c r="A78" s="101" t="s">
        <v>53</v>
      </c>
      <c r="B78" s="102"/>
      <c r="C78" s="125"/>
      <c r="D78" s="104"/>
      <c r="E78" s="105"/>
      <c r="F78" s="106"/>
      <c r="G78" s="105"/>
      <c r="H78" s="107"/>
      <c r="I78" s="108" t="s">
        <v>54</v>
      </c>
      <c r="J78" s="102"/>
      <c r="K78" s="109"/>
      <c r="L78" s="102"/>
      <c r="M78" s="110"/>
      <c r="N78" s="102"/>
      <c r="O78" s="109"/>
      <c r="P78" s="102"/>
      <c r="Q78" s="110"/>
    </row>
    <row r="79" spans="1:18" s="100" customFormat="1" ht="9" customHeight="1">
      <c r="A79" s="118" t="s">
        <v>55</v>
      </c>
      <c r="B79" s="116"/>
      <c r="C79" s="126"/>
      <c r="D79" s="127"/>
      <c r="E79" s="128"/>
      <c r="F79" s="129"/>
      <c r="G79" s="128"/>
      <c r="H79" s="130"/>
      <c r="I79" s="131" t="s">
        <v>56</v>
      </c>
      <c r="J79" s="116"/>
      <c r="K79" s="115"/>
      <c r="L79" s="116"/>
      <c r="M79" s="117"/>
      <c r="N79" s="116" t="str">
        <f>Q4</f>
        <v>Lamech Kevin Clarke</v>
      </c>
      <c r="O79" s="115"/>
      <c r="P79" s="116"/>
      <c r="Q79" s="132">
        <f>MIN(4,'[3]Boys Si Main Draw Prep'!R5)</f>
        <v>4</v>
      </c>
    </row>
  </sheetData>
  <mergeCells count="1">
    <mergeCell ref="E2:L2"/>
  </mergeCells>
  <conditionalFormatting sqref="F67:H67 F51:H51 F53:H53 F39:H39 F41:H41 F43:H43 F45:H45 F47:H47 G23 G25 G27 G29 G31 G33 G35 G37 F49:H49 F69:H69 F55:H55 F57:H57 F59:H59 F61:H61 F63:H63 F65:H65 G7 G9 G11 G13 G15 G17 G19 G21">
    <cfRule type="expression" dxfId="171" priority="1" stopIfTrue="1">
      <formula>AND($D7&lt;9,$C7&gt;0)</formula>
    </cfRule>
  </conditionalFormatting>
  <conditionalFormatting sqref="H40 H60 J50 H24 H48 H32 J58 H68 H36 H56 J66 H64 J10 L46 H28 L14 J18 J26 J34 L30 L62 H44 J42 H52 H8 H16 H20 H12 N22">
    <cfRule type="expression" dxfId="170" priority="2" stopIfTrue="1">
      <formula>AND($N$1="CU",H8="Umpire")</formula>
    </cfRule>
    <cfRule type="expression" dxfId="169" priority="3" stopIfTrue="1">
      <formula>AND($N$1="CU",H8&lt;&gt;"Umpire",I8&lt;&gt;"")</formula>
    </cfRule>
    <cfRule type="expression" dxfId="168" priority="4" stopIfTrue="1">
      <formula>AND($N$1="CU",H8&lt;&gt;"Umpire")</formula>
    </cfRule>
  </conditionalFormatting>
  <conditionalFormatting sqref="D53 D47 D45 D43 D41 D39 D69 D67 D49 D65 D63 D61 D59 D57 D55 D51">
    <cfRule type="expression" dxfId="167" priority="5" stopIfTrue="1">
      <formula>AND($D39&lt;9,$C39&gt;0)</formula>
    </cfRule>
  </conditionalFormatting>
  <conditionalFormatting sqref="E55 E57 E59 E61 E63 E65 E67 E69 E39 E41 E43 E45 E47 E49 E51 E53">
    <cfRule type="cellIs" dxfId="166" priority="6" stopIfTrue="1" operator="equal">
      <formula>"Bye"</formula>
    </cfRule>
    <cfRule type="expression" dxfId="165" priority="7" stopIfTrue="1">
      <formula>AND($D39&lt;9,$C39&gt;0)</formula>
    </cfRule>
  </conditionalFormatting>
  <conditionalFormatting sqref="L10 L18 L26 L34 N30 N62 L58 L66 N14 N46 L42 L50 P22 J8 J12 J16 J20 J24 J28 J32 J36 J56 J60 J64 J68 J40 J44 J48 J52">
    <cfRule type="expression" dxfId="164" priority="8" stopIfTrue="1">
      <formula>#REF!="as"</formula>
    </cfRule>
    <cfRule type="expression" dxfId="163" priority="9" stopIfTrue="1">
      <formula>#REF!="bs"</formula>
    </cfRule>
  </conditionalFormatting>
  <conditionalFormatting sqref="B7 B9 B11 B13 B15 B17 B19 B21 B23 B25 B27 B29 B31 B33 B35 B37 B55 B57 B59 B61 B63 B65 B67 B69 B39 B41 B43 B45 B47 B49 B51 B53">
    <cfRule type="cellIs" dxfId="162" priority="10" stopIfTrue="1" operator="equal">
      <formula>"QA"</formula>
    </cfRule>
    <cfRule type="cellIs" dxfId="161" priority="11" stopIfTrue="1" operator="equal">
      <formula>"DA"</formula>
    </cfRule>
  </conditionalFormatting>
  <conditionalFormatting sqref="I8 I12 I16 I20 I24 I28 I32 I36 M30 M14 K10 K34 Q79 K18 K26 O22">
    <cfRule type="expression" dxfId="160" priority="12" stopIfTrue="1">
      <formula>$N$1="CU"</formula>
    </cfRule>
  </conditionalFormatting>
  <conditionalFormatting sqref="E35 E37 E25 E33 E31 E29 E27 E23 E19 E21 E9 E17 E15 E13 E11 E7">
    <cfRule type="cellIs" dxfId="159" priority="13" stopIfTrue="1" operator="equal">
      <formula>"Bye"</formula>
    </cfRule>
  </conditionalFormatting>
  <conditionalFormatting sqref="D9 D7 D11 D13 D15 D17 D19 D21 D23 D25 D27 D29 D31 D33 D35 D37">
    <cfRule type="expression" dxfId="158" priority="14"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orientation="landscape" horizontalDpi="360" verticalDpi="200"/>
  <drawing r:id="rId1"/>
  <legacyDrawing r:id="rId2"/>
</worksheet>
</file>

<file path=xl/worksheets/sheet6.xml><?xml version="1.0" encoding="utf-8"?>
<worksheet xmlns="http://schemas.openxmlformats.org/spreadsheetml/2006/main" xmlns:r="http://schemas.openxmlformats.org/officeDocument/2006/relationships">
  <sheetPr>
    <tabColor rgb="FF0070C0"/>
  </sheetPr>
  <dimension ref="A1:CS33"/>
  <sheetViews>
    <sheetView zoomScale="40" zoomScaleNormal="40" zoomScaleSheetLayoutView="25" zoomScalePageLayoutView="40" workbookViewId="0">
      <selection activeCell="CK10" sqref="CK10"/>
    </sheetView>
  </sheetViews>
  <sheetFormatPr defaultColWidth="11.42578125" defaultRowHeight="12.75"/>
  <cols>
    <col min="1" max="1" width="7" customWidth="1"/>
    <col min="2" max="2" width="7.140625" customWidth="1"/>
    <col min="3" max="3" width="33" customWidth="1"/>
    <col min="4" max="4" width="31" customWidth="1"/>
    <col min="5" max="54" width="4.7109375" customWidth="1"/>
    <col min="55" max="55" width="0.42578125" hidden="1" customWidth="1"/>
    <col min="56" max="85" width="2.7109375" hidden="1" customWidth="1"/>
    <col min="86" max="86" width="5.42578125" hidden="1" customWidth="1"/>
    <col min="87" max="89" width="5.7109375" customWidth="1"/>
    <col min="90" max="90" width="12.140625" customWidth="1"/>
    <col min="91" max="92" width="5.7109375" customWidth="1"/>
    <col min="93" max="93" width="12.140625" customWidth="1"/>
    <col min="94" max="94" width="7.42578125" customWidth="1"/>
    <col min="95" max="95" width="10.140625" customWidth="1"/>
    <col min="96" max="97" width="12.140625" customWidth="1"/>
  </cols>
  <sheetData>
    <row r="1" spans="1:97" ht="45">
      <c r="J1" s="216">
        <v>2009</v>
      </c>
    </row>
    <row r="2" spans="1:97" ht="37.5" customHeight="1">
      <c r="I2" s="216"/>
      <c r="J2" s="216"/>
      <c r="K2" s="216"/>
      <c r="L2" s="216"/>
      <c r="M2" s="216"/>
      <c r="N2" s="216"/>
      <c r="O2" s="216"/>
      <c r="P2" s="216"/>
      <c r="Q2" s="216"/>
      <c r="R2" s="216"/>
      <c r="S2" s="216"/>
      <c r="T2" s="216"/>
      <c r="U2" s="216"/>
      <c r="V2" s="216"/>
      <c r="W2" s="216"/>
      <c r="X2" s="216"/>
      <c r="Y2" s="216"/>
    </row>
    <row r="3" spans="1:97" ht="42" customHeight="1"/>
    <row r="4" spans="1:97" ht="15.75" customHeight="1">
      <c r="E4" s="217"/>
      <c r="F4" s="217"/>
      <c r="G4" s="218"/>
      <c r="H4" s="218"/>
      <c r="I4" s="218"/>
      <c r="J4" s="218"/>
      <c r="K4" s="218"/>
      <c r="L4" s="218"/>
      <c r="M4" s="218"/>
      <c r="N4" s="218"/>
      <c r="O4" s="217"/>
      <c r="P4" s="217"/>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7" t="s">
        <v>79</v>
      </c>
      <c r="BP4" s="217" t="s">
        <v>80</v>
      </c>
      <c r="BQ4" s="218" t="s">
        <v>81</v>
      </c>
      <c r="BR4" s="218" t="s">
        <v>82</v>
      </c>
      <c r="BS4" s="218" t="s">
        <v>83</v>
      </c>
      <c r="BT4" s="218" t="s">
        <v>84</v>
      </c>
      <c r="BU4" s="218" t="s">
        <v>83</v>
      </c>
      <c r="BV4" s="218" t="s">
        <v>84</v>
      </c>
      <c r="BW4" s="218" t="s">
        <v>83</v>
      </c>
      <c r="BX4" s="218" t="s">
        <v>84</v>
      </c>
      <c r="BY4" s="217" t="s">
        <v>79</v>
      </c>
      <c r="BZ4" s="217" t="s">
        <v>80</v>
      </c>
      <c r="CA4" s="218" t="s">
        <v>81</v>
      </c>
      <c r="CB4" s="218" t="s">
        <v>82</v>
      </c>
      <c r="CC4" s="218" t="s">
        <v>83</v>
      </c>
      <c r="CD4" s="218" t="s">
        <v>84</v>
      </c>
      <c r="CE4" s="218" t="s">
        <v>83</v>
      </c>
      <c r="CF4" s="218" t="s">
        <v>84</v>
      </c>
      <c r="CG4" s="218" t="s">
        <v>83</v>
      </c>
      <c r="CH4" s="218" t="s">
        <v>84</v>
      </c>
    </row>
    <row r="5" spans="1:97" ht="30">
      <c r="C5" s="219"/>
      <c r="D5" s="219"/>
      <c r="E5" s="219"/>
      <c r="F5" s="219"/>
      <c r="G5" s="219"/>
      <c r="H5" s="219"/>
      <c r="I5" s="219"/>
      <c r="J5" s="219"/>
      <c r="K5" s="219"/>
      <c r="L5" s="219"/>
      <c r="M5" s="219"/>
      <c r="N5" s="219"/>
      <c r="O5" s="219"/>
      <c r="P5" s="219"/>
      <c r="Q5" s="219"/>
      <c r="R5" s="219"/>
      <c r="S5" s="219"/>
      <c r="T5" s="219"/>
      <c r="U5" s="219"/>
      <c r="V5" s="219"/>
      <c r="W5" s="219"/>
      <c r="X5" s="219"/>
    </row>
    <row r="6" spans="1:97" ht="45">
      <c r="C6" s="219"/>
      <c r="D6" s="219"/>
      <c r="E6" s="219"/>
      <c r="F6" s="219"/>
      <c r="G6" s="219"/>
      <c r="H6" s="219"/>
      <c r="I6" s="219"/>
      <c r="J6" s="219"/>
      <c r="K6" s="219"/>
      <c r="L6" s="219"/>
      <c r="M6" s="219"/>
      <c r="N6" s="219"/>
      <c r="O6" s="219"/>
      <c r="P6" s="219"/>
      <c r="Q6" s="216" t="s">
        <v>85</v>
      </c>
      <c r="R6" s="219"/>
      <c r="S6" s="219"/>
      <c r="T6" s="219"/>
      <c r="U6" s="219"/>
      <c r="V6" s="219"/>
      <c r="W6" s="219"/>
      <c r="X6" s="219"/>
      <c r="AQ6" s="220"/>
      <c r="BA6" s="220"/>
      <c r="CI6" s="220"/>
      <c r="CR6" s="221" t="s">
        <v>3</v>
      </c>
    </row>
    <row r="7" spans="1:97" ht="30.75" thickBot="1">
      <c r="A7" s="222"/>
      <c r="B7" s="219"/>
      <c r="C7" s="223"/>
      <c r="D7" s="328" t="s">
        <v>86</v>
      </c>
      <c r="E7" s="328"/>
      <c r="F7" s="328"/>
      <c r="G7" s="328"/>
      <c r="H7" s="328"/>
      <c r="I7" s="328"/>
      <c r="J7" s="328"/>
      <c r="K7" s="328"/>
      <c r="L7" s="328"/>
      <c r="M7" s="328"/>
      <c r="N7" s="328"/>
      <c r="O7" s="328"/>
      <c r="P7" s="328"/>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4"/>
      <c r="AR7" s="222"/>
      <c r="AS7" s="222"/>
      <c r="AT7" s="222"/>
      <c r="AU7" s="222"/>
      <c r="AV7" s="222"/>
      <c r="AW7" s="222"/>
      <c r="AX7" s="222"/>
      <c r="AY7" s="222"/>
      <c r="AZ7" s="222"/>
      <c r="BA7" s="224"/>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2"/>
      <c r="CC7" s="222"/>
      <c r="CD7" s="222"/>
      <c r="CE7" s="222"/>
      <c r="CF7" s="222"/>
      <c r="CG7" s="222"/>
      <c r="CH7" s="222"/>
      <c r="CI7" s="224"/>
      <c r="CJ7" s="222"/>
      <c r="CK7" s="222"/>
      <c r="CL7" s="225"/>
      <c r="CM7" s="222"/>
      <c r="CN7" s="226"/>
      <c r="CO7" s="227" t="s">
        <v>87</v>
      </c>
      <c r="CP7" s="226"/>
      <c r="CQ7" s="226"/>
      <c r="CR7" s="228"/>
      <c r="CS7" s="225"/>
    </row>
    <row r="8" spans="1:97">
      <c r="A8" s="222"/>
      <c r="B8" s="222"/>
      <c r="C8" s="223"/>
      <c r="D8" s="223"/>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5"/>
      <c r="CM8" s="222"/>
      <c r="CN8" s="222"/>
      <c r="CO8" s="225"/>
      <c r="CP8" s="222"/>
      <c r="CQ8" s="222"/>
      <c r="CR8" s="225"/>
      <c r="CS8" s="225"/>
    </row>
    <row r="9" spans="1:97" ht="69.95" customHeight="1" thickBot="1">
      <c r="B9" s="219" t="s">
        <v>88</v>
      </c>
      <c r="C9" s="229"/>
      <c r="D9" s="229"/>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30"/>
      <c r="BW9" s="230"/>
      <c r="BX9" s="230"/>
      <c r="BY9" s="230"/>
      <c r="BZ9" s="230"/>
      <c r="CA9" s="230"/>
      <c r="CB9" s="230"/>
      <c r="CC9" s="230"/>
      <c r="CD9" s="230"/>
      <c r="CE9" s="230"/>
      <c r="CF9" s="230"/>
      <c r="CG9" s="230"/>
      <c r="CH9" s="230"/>
      <c r="CI9" s="231"/>
      <c r="CJ9" s="231"/>
      <c r="CK9" s="231"/>
      <c r="CL9" s="232"/>
      <c r="CM9" s="231"/>
      <c r="CN9" s="231"/>
      <c r="CO9" s="232"/>
      <c r="CP9" s="231"/>
      <c r="CQ9" s="231"/>
      <c r="CR9" s="232"/>
      <c r="CS9" s="232"/>
    </row>
    <row r="10" spans="1:97" ht="137.25" thickBot="1">
      <c r="B10" s="233"/>
      <c r="C10" s="234" t="s">
        <v>89</v>
      </c>
      <c r="D10" s="235"/>
      <c r="E10" s="236" t="s">
        <v>90</v>
      </c>
      <c r="F10" s="236" t="s">
        <v>91</v>
      </c>
      <c r="G10" s="236" t="s">
        <v>92</v>
      </c>
      <c r="H10" s="236" t="s">
        <v>93</v>
      </c>
      <c r="I10" s="237" t="s">
        <v>94</v>
      </c>
      <c r="J10" s="238"/>
      <c r="K10" s="238"/>
      <c r="L10" s="238"/>
      <c r="M10" s="238"/>
      <c r="N10" s="239"/>
      <c r="O10" s="236" t="s">
        <v>90</v>
      </c>
      <c r="P10" s="236" t="s">
        <v>91</v>
      </c>
      <c r="Q10" s="236" t="s">
        <v>92</v>
      </c>
      <c r="R10" s="236" t="s">
        <v>93</v>
      </c>
      <c r="S10" s="237" t="s">
        <v>94</v>
      </c>
      <c r="T10" s="238"/>
      <c r="U10" s="238"/>
      <c r="V10" s="238"/>
      <c r="W10" s="238"/>
      <c r="X10" s="238"/>
      <c r="Y10" s="240" t="s">
        <v>90</v>
      </c>
      <c r="Z10" s="236" t="s">
        <v>91</v>
      </c>
      <c r="AA10" s="236" t="s">
        <v>92</v>
      </c>
      <c r="AB10" s="236" t="s">
        <v>93</v>
      </c>
      <c r="AC10" s="237" t="s">
        <v>94</v>
      </c>
      <c r="AD10" s="238"/>
      <c r="AE10" s="238"/>
      <c r="AF10" s="238"/>
      <c r="AG10" s="238"/>
      <c r="AH10" s="239"/>
      <c r="AI10" s="236" t="s">
        <v>90</v>
      </c>
      <c r="AJ10" s="236" t="s">
        <v>91</v>
      </c>
      <c r="AK10" s="236" t="s">
        <v>92</v>
      </c>
      <c r="AL10" s="236" t="s">
        <v>93</v>
      </c>
      <c r="AM10" s="237" t="s">
        <v>94</v>
      </c>
      <c r="AN10" s="238"/>
      <c r="AO10" s="238"/>
      <c r="AP10" s="238"/>
      <c r="AQ10" s="238"/>
      <c r="AR10" s="239"/>
      <c r="AS10" s="236" t="s">
        <v>90</v>
      </c>
      <c r="AT10" s="236" t="s">
        <v>91</v>
      </c>
      <c r="AU10" s="236" t="s">
        <v>92</v>
      </c>
      <c r="AV10" s="236" t="s">
        <v>93</v>
      </c>
      <c r="AW10" s="237" t="s">
        <v>94</v>
      </c>
      <c r="AX10" s="238"/>
      <c r="AY10" s="238"/>
      <c r="AZ10" s="238"/>
      <c r="BA10" s="238"/>
      <c r="BB10" s="239"/>
      <c r="BC10" s="238"/>
      <c r="BD10" s="239"/>
      <c r="BE10" s="238"/>
      <c r="BF10" s="238"/>
      <c r="BG10" s="238"/>
      <c r="BH10" s="238"/>
      <c r="BI10" s="238"/>
      <c r="BJ10" s="238"/>
      <c r="BK10" s="238"/>
      <c r="BL10" s="238"/>
      <c r="BM10" s="238"/>
      <c r="BN10" s="238"/>
      <c r="BO10" s="241"/>
      <c r="BP10" s="238"/>
      <c r="BQ10" s="238"/>
      <c r="BR10" s="238"/>
      <c r="BS10" s="238"/>
      <c r="BT10" s="238"/>
      <c r="BU10" s="238"/>
      <c r="BV10" s="238"/>
      <c r="BW10" s="238"/>
      <c r="BX10" s="239"/>
      <c r="BY10" s="241"/>
      <c r="BZ10" s="238"/>
      <c r="CA10" s="238"/>
      <c r="CB10" s="238"/>
      <c r="CC10" s="238"/>
      <c r="CD10" s="238"/>
      <c r="CE10" s="238"/>
      <c r="CF10" s="238"/>
      <c r="CG10" s="238"/>
      <c r="CH10" s="239"/>
      <c r="CI10" s="242" t="s">
        <v>90</v>
      </c>
      <c r="CJ10" s="242" t="s">
        <v>91</v>
      </c>
      <c r="CK10" s="242" t="s">
        <v>95</v>
      </c>
      <c r="CL10" s="243" t="s">
        <v>96</v>
      </c>
      <c r="CM10" s="242" t="s">
        <v>92</v>
      </c>
      <c r="CN10" s="242" t="s">
        <v>93</v>
      </c>
      <c r="CO10" s="243" t="s">
        <v>97</v>
      </c>
      <c r="CP10" s="242" t="s">
        <v>98</v>
      </c>
      <c r="CQ10" s="242" t="s">
        <v>99</v>
      </c>
      <c r="CR10" s="243" t="s">
        <v>100</v>
      </c>
      <c r="CS10" s="244" t="s">
        <v>101</v>
      </c>
    </row>
    <row r="11" spans="1:97" ht="50.1" customHeight="1" thickBot="1">
      <c r="B11" s="245">
        <v>1</v>
      </c>
      <c r="C11" s="246" t="s">
        <v>102</v>
      </c>
      <c r="D11" s="246" t="s">
        <v>103</v>
      </c>
      <c r="E11" s="247"/>
      <c r="F11" s="247"/>
      <c r="G11" s="247"/>
      <c r="H11" s="247"/>
      <c r="I11" s="247"/>
      <c r="J11" s="247"/>
      <c r="K11" s="247"/>
      <c r="L11" s="247"/>
      <c r="M11" s="247"/>
      <c r="N11" s="248"/>
      <c r="O11" s="249">
        <v>1</v>
      </c>
      <c r="P11" s="250">
        <v>0</v>
      </c>
      <c r="Q11" s="250">
        <v>2</v>
      </c>
      <c r="R11" s="250">
        <v>0</v>
      </c>
      <c r="S11" s="250">
        <v>6</v>
      </c>
      <c r="T11" s="250">
        <v>3</v>
      </c>
      <c r="U11" s="250">
        <v>6</v>
      </c>
      <c r="V11" s="250">
        <v>4</v>
      </c>
      <c r="W11" s="250"/>
      <c r="X11" s="250"/>
      <c r="Y11" s="249">
        <v>1</v>
      </c>
      <c r="Z11" s="250">
        <v>0</v>
      </c>
      <c r="AA11" s="250">
        <v>2</v>
      </c>
      <c r="AB11" s="250">
        <v>0</v>
      </c>
      <c r="AC11" s="250">
        <v>6</v>
      </c>
      <c r="AD11" s="250">
        <v>3</v>
      </c>
      <c r="AE11" s="250">
        <v>6</v>
      </c>
      <c r="AF11" s="250">
        <v>1</v>
      </c>
      <c r="AG11" s="250"/>
      <c r="AH11" s="251"/>
      <c r="AI11" s="249">
        <v>1</v>
      </c>
      <c r="AJ11" s="250">
        <v>0</v>
      </c>
      <c r="AK11" s="250">
        <v>2</v>
      </c>
      <c r="AL11" s="250">
        <v>0</v>
      </c>
      <c r="AM11" s="250">
        <v>6</v>
      </c>
      <c r="AN11" s="250">
        <v>0</v>
      </c>
      <c r="AO11" s="250">
        <v>6</v>
      </c>
      <c r="AP11" s="250">
        <v>0</v>
      </c>
      <c r="AQ11" s="250"/>
      <c r="AR11" s="251"/>
      <c r="AS11" s="249">
        <v>0</v>
      </c>
      <c r="AT11" s="250">
        <v>1</v>
      </c>
      <c r="AU11" s="250">
        <v>0</v>
      </c>
      <c r="AV11" s="250">
        <v>2</v>
      </c>
      <c r="AW11" s="250">
        <v>2</v>
      </c>
      <c r="AX11" s="250">
        <v>6</v>
      </c>
      <c r="AY11" s="250">
        <v>0</v>
      </c>
      <c r="AZ11" s="250">
        <v>6</v>
      </c>
      <c r="BA11" s="250"/>
      <c r="BB11" s="251"/>
      <c r="BC11" s="250"/>
      <c r="BD11" s="251"/>
      <c r="BE11" s="250"/>
      <c r="BF11" s="250"/>
      <c r="BG11" s="250"/>
      <c r="BH11" s="250"/>
      <c r="BI11" s="250"/>
      <c r="BJ11" s="250"/>
      <c r="BK11" s="250"/>
      <c r="BL11" s="250"/>
      <c r="BM11" s="250"/>
      <c r="BN11" s="250"/>
      <c r="BO11" s="249"/>
      <c r="BP11" s="250"/>
      <c r="BQ11" s="250"/>
      <c r="BR11" s="250"/>
      <c r="BS11" s="250"/>
      <c r="BT11" s="250"/>
      <c r="BU11" s="250"/>
      <c r="BV11" s="250"/>
      <c r="BW11" s="250"/>
      <c r="BX11" s="251"/>
      <c r="BY11" s="249"/>
      <c r="BZ11" s="250"/>
      <c r="CA11" s="250"/>
      <c r="CB11" s="250"/>
      <c r="CC11" s="250"/>
      <c r="CD11" s="250"/>
      <c r="CE11" s="250"/>
      <c r="CF11" s="250"/>
      <c r="CG11" s="250"/>
      <c r="CH11" s="251"/>
      <c r="CI11" s="252">
        <f>E11+O11+AI11+Y11+AS11</f>
        <v>3</v>
      </c>
      <c r="CJ11" s="252">
        <f>F11+P11+Z11+AJ11+AT11</f>
        <v>1</v>
      </c>
      <c r="CK11" s="252">
        <v>4</v>
      </c>
      <c r="CL11" s="253">
        <f>(CI11-CJ11)/CK11</f>
        <v>0.5</v>
      </c>
      <c r="CM11" s="252">
        <f t="shared" ref="CM11:CN15" si="0">G11+Q11+AK11+AA11+AU11</f>
        <v>6</v>
      </c>
      <c r="CN11" s="252">
        <f t="shared" si="0"/>
        <v>2</v>
      </c>
      <c r="CO11" s="253">
        <f>(CM11-CN11)/CK11</f>
        <v>1</v>
      </c>
      <c r="CP11" s="252">
        <f t="shared" ref="CP11:CQ15" si="1">I11+K11+M11+S11+U11+W11+AC11+AE11+AG11+AM11+AO11+AQ11+AW11+AY11+BA11</f>
        <v>38</v>
      </c>
      <c r="CQ11" s="252">
        <f t="shared" si="1"/>
        <v>23</v>
      </c>
      <c r="CR11" s="253">
        <f>(CP11-CQ11)/CK11</f>
        <v>3.75</v>
      </c>
      <c r="CS11" s="254">
        <v>2</v>
      </c>
    </row>
    <row r="12" spans="1:97" ht="50.1" customHeight="1" thickBot="1">
      <c r="B12" s="245">
        <v>2</v>
      </c>
      <c r="C12" s="246" t="s">
        <v>104</v>
      </c>
      <c r="D12" s="246" t="s">
        <v>105</v>
      </c>
      <c r="E12" s="250">
        <v>0</v>
      </c>
      <c r="F12" s="250">
        <v>1</v>
      </c>
      <c r="G12" s="250">
        <v>0</v>
      </c>
      <c r="H12" s="250">
        <v>2</v>
      </c>
      <c r="I12" s="250">
        <v>3</v>
      </c>
      <c r="J12" s="250">
        <v>6</v>
      </c>
      <c r="K12" s="250">
        <v>4</v>
      </c>
      <c r="L12" s="250">
        <v>6</v>
      </c>
      <c r="M12" s="250"/>
      <c r="N12" s="251"/>
      <c r="O12" s="247"/>
      <c r="P12" s="247"/>
      <c r="Q12" s="247"/>
      <c r="R12" s="247"/>
      <c r="S12" s="247"/>
      <c r="T12" s="247"/>
      <c r="U12" s="247"/>
      <c r="V12" s="247"/>
      <c r="W12" s="247"/>
      <c r="X12" s="248"/>
      <c r="Y12" s="255">
        <v>1</v>
      </c>
      <c r="Z12" s="256">
        <v>0</v>
      </c>
      <c r="AA12" s="256">
        <v>2</v>
      </c>
      <c r="AB12" s="256">
        <v>0</v>
      </c>
      <c r="AC12" s="256">
        <v>6</v>
      </c>
      <c r="AD12" s="256">
        <v>4</v>
      </c>
      <c r="AE12" s="256">
        <v>6</v>
      </c>
      <c r="AF12" s="256">
        <v>2</v>
      </c>
      <c r="AG12" s="256"/>
      <c r="AH12" s="257"/>
      <c r="AI12" s="249">
        <v>1</v>
      </c>
      <c r="AJ12" s="250">
        <v>0</v>
      </c>
      <c r="AK12" s="250">
        <v>2</v>
      </c>
      <c r="AL12" s="250">
        <v>0</v>
      </c>
      <c r="AM12" s="250">
        <v>6</v>
      </c>
      <c r="AN12" s="250">
        <v>0</v>
      </c>
      <c r="AO12" s="250">
        <v>6</v>
      </c>
      <c r="AP12" s="250">
        <v>0</v>
      </c>
      <c r="AQ12" s="250"/>
      <c r="AR12" s="251"/>
      <c r="AS12" s="249">
        <v>0</v>
      </c>
      <c r="AT12" s="250">
        <v>1</v>
      </c>
      <c r="AU12" s="250">
        <v>0</v>
      </c>
      <c r="AV12" s="250">
        <v>2</v>
      </c>
      <c r="AW12" s="250">
        <v>6</v>
      </c>
      <c r="AX12" s="250">
        <v>7</v>
      </c>
      <c r="AY12" s="250">
        <v>4</v>
      </c>
      <c r="AZ12" s="250">
        <v>6</v>
      </c>
      <c r="BA12" s="250"/>
      <c r="BB12" s="251"/>
      <c r="BC12" s="250"/>
      <c r="BD12" s="251"/>
      <c r="BE12" s="250"/>
      <c r="BF12" s="250"/>
      <c r="BG12" s="250"/>
      <c r="BH12" s="250"/>
      <c r="BI12" s="250"/>
      <c r="BJ12" s="250"/>
      <c r="BK12" s="250"/>
      <c r="BL12" s="250"/>
      <c r="BM12" s="250"/>
      <c r="BN12" s="250"/>
      <c r="BO12" s="249"/>
      <c r="BP12" s="250"/>
      <c r="BQ12" s="250"/>
      <c r="BR12" s="250"/>
      <c r="BS12" s="250"/>
      <c r="BT12" s="250"/>
      <c r="BU12" s="250"/>
      <c r="BV12" s="250"/>
      <c r="BW12" s="250"/>
      <c r="BX12" s="251"/>
      <c r="BY12" s="249"/>
      <c r="BZ12" s="250"/>
      <c r="CA12" s="250"/>
      <c r="CB12" s="250"/>
      <c r="CC12" s="250"/>
      <c r="CD12" s="250"/>
      <c r="CE12" s="250"/>
      <c r="CF12" s="250"/>
      <c r="CG12" s="250"/>
      <c r="CH12" s="251"/>
      <c r="CI12" s="252">
        <f>E12+O12+AI12+Y12+AS12</f>
        <v>2</v>
      </c>
      <c r="CJ12" s="252">
        <f>F12+P12+Z12+AJ12+AT12</f>
        <v>2</v>
      </c>
      <c r="CK12" s="252">
        <v>4</v>
      </c>
      <c r="CL12" s="253">
        <f>(CI12-CJ12)/CK12</f>
        <v>0</v>
      </c>
      <c r="CM12" s="252">
        <f t="shared" si="0"/>
        <v>4</v>
      </c>
      <c r="CN12" s="252">
        <f t="shared" si="0"/>
        <v>4</v>
      </c>
      <c r="CO12" s="253">
        <f>(CM12-CN12)/CK12</f>
        <v>0</v>
      </c>
      <c r="CP12" s="252">
        <f t="shared" si="1"/>
        <v>41</v>
      </c>
      <c r="CQ12" s="252">
        <f t="shared" si="1"/>
        <v>31</v>
      </c>
      <c r="CR12" s="253">
        <f>(CP12-CQ12)/CK12</f>
        <v>2.5</v>
      </c>
      <c r="CS12" s="254">
        <v>3</v>
      </c>
    </row>
    <row r="13" spans="1:97" ht="50.1" customHeight="1" thickBot="1">
      <c r="B13" s="245">
        <v>3</v>
      </c>
      <c r="C13" s="258" t="s">
        <v>106</v>
      </c>
      <c r="D13" s="258" t="s">
        <v>107</v>
      </c>
      <c r="E13" s="250">
        <v>0</v>
      </c>
      <c r="F13" s="250">
        <v>1</v>
      </c>
      <c r="G13" s="250">
        <v>0</v>
      </c>
      <c r="H13" s="250">
        <v>2</v>
      </c>
      <c r="I13" s="250">
        <v>3</v>
      </c>
      <c r="J13" s="250">
        <v>6</v>
      </c>
      <c r="K13" s="250">
        <v>1</v>
      </c>
      <c r="L13" s="250">
        <v>6</v>
      </c>
      <c r="M13" s="250"/>
      <c r="N13" s="251"/>
      <c r="O13" s="249">
        <v>0</v>
      </c>
      <c r="P13" s="250">
        <v>1</v>
      </c>
      <c r="Q13" s="250">
        <v>0</v>
      </c>
      <c r="R13" s="250">
        <v>2</v>
      </c>
      <c r="S13" s="250">
        <v>4</v>
      </c>
      <c r="T13" s="250">
        <v>6</v>
      </c>
      <c r="U13" s="250">
        <v>2</v>
      </c>
      <c r="V13" s="250">
        <v>6</v>
      </c>
      <c r="W13" s="250"/>
      <c r="X13" s="250"/>
      <c r="Y13" s="247"/>
      <c r="Z13" s="247"/>
      <c r="AA13" s="247"/>
      <c r="AB13" s="247"/>
      <c r="AC13" s="247"/>
      <c r="AD13" s="247"/>
      <c r="AE13" s="247"/>
      <c r="AF13" s="247"/>
      <c r="AG13" s="247"/>
      <c r="AH13" s="248"/>
      <c r="AI13" s="249">
        <v>1</v>
      </c>
      <c r="AJ13" s="250">
        <v>0</v>
      </c>
      <c r="AK13" s="250">
        <v>2</v>
      </c>
      <c r="AL13" s="250">
        <v>0</v>
      </c>
      <c r="AM13" s="250">
        <v>6</v>
      </c>
      <c r="AN13" s="250">
        <v>0</v>
      </c>
      <c r="AO13" s="250">
        <v>6</v>
      </c>
      <c r="AP13" s="250">
        <v>0</v>
      </c>
      <c r="AQ13" s="250"/>
      <c r="AR13" s="251"/>
      <c r="AS13" s="249">
        <v>0</v>
      </c>
      <c r="AT13" s="250">
        <v>1</v>
      </c>
      <c r="AU13" s="250">
        <v>0</v>
      </c>
      <c r="AV13" s="250">
        <v>2</v>
      </c>
      <c r="AW13" s="250">
        <v>3</v>
      </c>
      <c r="AX13" s="250">
        <v>6</v>
      </c>
      <c r="AY13" s="250">
        <v>0</v>
      </c>
      <c r="AZ13" s="250">
        <v>6</v>
      </c>
      <c r="BA13" s="250"/>
      <c r="BB13" s="251"/>
      <c r="BC13" s="250"/>
      <c r="BD13" s="251"/>
      <c r="BE13" s="250"/>
      <c r="BF13" s="250"/>
      <c r="BG13" s="250"/>
      <c r="BH13" s="250"/>
      <c r="BI13" s="250"/>
      <c r="BJ13" s="250"/>
      <c r="BK13" s="250"/>
      <c r="BL13" s="250"/>
      <c r="BM13" s="250"/>
      <c r="BN13" s="250"/>
      <c r="BO13" s="249"/>
      <c r="BP13" s="250"/>
      <c r="BQ13" s="250"/>
      <c r="BR13" s="250"/>
      <c r="BS13" s="250"/>
      <c r="BT13" s="250"/>
      <c r="BU13" s="250"/>
      <c r="BV13" s="250"/>
      <c r="BW13" s="250"/>
      <c r="BX13" s="251"/>
      <c r="BY13" s="249"/>
      <c r="BZ13" s="250"/>
      <c r="CA13" s="250"/>
      <c r="CB13" s="250"/>
      <c r="CC13" s="250"/>
      <c r="CD13" s="250"/>
      <c r="CE13" s="250"/>
      <c r="CF13" s="250"/>
      <c r="CG13" s="250"/>
      <c r="CH13" s="251"/>
      <c r="CI13" s="252">
        <f>E13+O13+AI13+Y13+AS13</f>
        <v>1</v>
      </c>
      <c r="CJ13" s="252">
        <f>F13+P13+Z13+AJ13+AT13</f>
        <v>3</v>
      </c>
      <c r="CK13" s="252">
        <v>4</v>
      </c>
      <c r="CL13" s="253">
        <f>(CI13-CJ13)/CK13</f>
        <v>-0.5</v>
      </c>
      <c r="CM13" s="252">
        <f t="shared" si="0"/>
        <v>2</v>
      </c>
      <c r="CN13" s="252">
        <f t="shared" si="0"/>
        <v>6</v>
      </c>
      <c r="CO13" s="253">
        <f>(CM13-CN13)/CK13</f>
        <v>-1</v>
      </c>
      <c r="CP13" s="252">
        <f t="shared" si="1"/>
        <v>25</v>
      </c>
      <c r="CQ13" s="252">
        <f t="shared" si="1"/>
        <v>36</v>
      </c>
      <c r="CR13" s="253">
        <f>(CP13-CQ13)/CK13</f>
        <v>-2.75</v>
      </c>
      <c r="CS13" s="254">
        <v>4</v>
      </c>
    </row>
    <row r="14" spans="1:97" ht="50.1" customHeight="1">
      <c r="B14" s="245">
        <v>4</v>
      </c>
      <c r="C14" s="258" t="s">
        <v>108</v>
      </c>
      <c r="D14" s="258" t="s">
        <v>109</v>
      </c>
      <c r="E14" s="259">
        <v>0</v>
      </c>
      <c r="F14" s="259">
        <v>1</v>
      </c>
      <c r="G14" s="259">
        <v>0</v>
      </c>
      <c r="H14" s="259">
        <v>2</v>
      </c>
      <c r="I14" s="259">
        <v>0</v>
      </c>
      <c r="J14" s="259">
        <v>6</v>
      </c>
      <c r="K14" s="259">
        <v>0</v>
      </c>
      <c r="L14" s="259">
        <v>6</v>
      </c>
      <c r="M14" s="259"/>
      <c r="N14" s="260"/>
      <c r="O14" s="261">
        <v>0</v>
      </c>
      <c r="P14" s="259">
        <v>1</v>
      </c>
      <c r="Q14" s="259">
        <v>0</v>
      </c>
      <c r="R14" s="259">
        <v>2</v>
      </c>
      <c r="S14" s="259">
        <v>0</v>
      </c>
      <c r="T14" s="259">
        <v>6</v>
      </c>
      <c r="U14" s="259">
        <v>0</v>
      </c>
      <c r="V14" s="259">
        <v>6</v>
      </c>
      <c r="W14" s="259"/>
      <c r="X14" s="259"/>
      <c r="Y14" s="262">
        <v>0</v>
      </c>
      <c r="Z14" s="263">
        <v>1</v>
      </c>
      <c r="AA14" s="263">
        <v>0</v>
      </c>
      <c r="AB14" s="263">
        <v>2</v>
      </c>
      <c r="AC14" s="263">
        <v>0</v>
      </c>
      <c r="AD14" s="263">
        <v>6</v>
      </c>
      <c r="AE14" s="263">
        <v>0</v>
      </c>
      <c r="AF14" s="263">
        <v>6</v>
      </c>
      <c r="AG14" s="263"/>
      <c r="AH14" s="264"/>
      <c r="AI14" s="265"/>
      <c r="AJ14" s="265"/>
      <c r="AK14" s="265"/>
      <c r="AL14" s="265"/>
      <c r="AM14" s="265"/>
      <c r="AN14" s="265"/>
      <c r="AO14" s="265"/>
      <c r="AP14" s="265"/>
      <c r="AQ14" s="265"/>
      <c r="AR14" s="266"/>
      <c r="AS14" s="261">
        <v>0</v>
      </c>
      <c r="AT14" s="259">
        <v>1</v>
      </c>
      <c r="AU14" s="259">
        <v>0</v>
      </c>
      <c r="AV14" s="259">
        <v>2</v>
      </c>
      <c r="AW14" s="259">
        <v>0</v>
      </c>
      <c r="AX14" s="259">
        <v>6</v>
      </c>
      <c r="AY14" s="259">
        <v>0</v>
      </c>
      <c r="AZ14" s="259">
        <v>6</v>
      </c>
      <c r="BA14" s="259"/>
      <c r="BB14" s="260"/>
      <c r="BC14" s="259"/>
      <c r="BD14" s="260"/>
      <c r="BE14" s="259"/>
      <c r="BF14" s="259"/>
      <c r="BG14" s="259"/>
      <c r="BH14" s="259"/>
      <c r="BI14" s="259"/>
      <c r="BJ14" s="259"/>
      <c r="BK14" s="259"/>
      <c r="BL14" s="259"/>
      <c r="BM14" s="259"/>
      <c r="BN14" s="259"/>
      <c r="BO14" s="261"/>
      <c r="BP14" s="259"/>
      <c r="BQ14" s="259"/>
      <c r="BR14" s="259"/>
      <c r="BS14" s="259"/>
      <c r="BT14" s="259"/>
      <c r="BU14" s="259"/>
      <c r="BV14" s="259"/>
      <c r="BW14" s="259"/>
      <c r="BX14" s="260"/>
      <c r="BY14" s="261"/>
      <c r="BZ14" s="259"/>
      <c r="CA14" s="259"/>
      <c r="CB14" s="259"/>
      <c r="CC14" s="259"/>
      <c r="CD14" s="259"/>
      <c r="CE14" s="259"/>
      <c r="CF14" s="259"/>
      <c r="CG14" s="259"/>
      <c r="CH14" s="260"/>
      <c r="CI14" s="252">
        <f>E14+O14+AI14+Y14+AS14</f>
        <v>0</v>
      </c>
      <c r="CJ14" s="252">
        <f>F14+P14+Z14+AJ14+AT14</f>
        <v>4</v>
      </c>
      <c r="CK14" s="252">
        <v>4</v>
      </c>
      <c r="CL14" s="253">
        <f>(CI14-CJ14)/CK14</f>
        <v>-1</v>
      </c>
      <c r="CM14" s="252">
        <f t="shared" si="0"/>
        <v>0</v>
      </c>
      <c r="CN14" s="252">
        <f t="shared" si="0"/>
        <v>8</v>
      </c>
      <c r="CO14" s="253">
        <f>(CM14-CN14)/CK14</f>
        <v>-2</v>
      </c>
      <c r="CP14" s="252">
        <f t="shared" si="1"/>
        <v>0</v>
      </c>
      <c r="CQ14" s="252">
        <f t="shared" si="1"/>
        <v>48</v>
      </c>
      <c r="CR14" s="253">
        <f>(CP14-CQ14)/CK14</f>
        <v>-12</v>
      </c>
      <c r="CS14" s="254">
        <v>5</v>
      </c>
    </row>
    <row r="15" spans="1:97" ht="50.1" customHeight="1" thickBot="1">
      <c r="B15" s="267">
        <v>5</v>
      </c>
      <c r="C15" s="268" t="s">
        <v>110</v>
      </c>
      <c r="D15" s="268" t="s">
        <v>111</v>
      </c>
      <c r="E15" s="269">
        <v>1</v>
      </c>
      <c r="F15" s="269">
        <v>0</v>
      </c>
      <c r="G15" s="269">
        <v>2</v>
      </c>
      <c r="H15" s="269">
        <v>0</v>
      </c>
      <c r="I15" s="269">
        <v>6</v>
      </c>
      <c r="J15" s="269">
        <v>2</v>
      </c>
      <c r="K15" s="269">
        <v>6</v>
      </c>
      <c r="L15" s="269">
        <v>0</v>
      </c>
      <c r="M15" s="269"/>
      <c r="N15" s="270"/>
      <c r="O15" s="271">
        <v>1</v>
      </c>
      <c r="P15" s="269">
        <v>0</v>
      </c>
      <c r="Q15" s="269">
        <v>2</v>
      </c>
      <c r="R15" s="269">
        <v>0</v>
      </c>
      <c r="S15" s="269">
        <v>7</v>
      </c>
      <c r="T15" s="269">
        <v>6</v>
      </c>
      <c r="U15" s="269">
        <v>6</v>
      </c>
      <c r="V15" s="269">
        <v>4</v>
      </c>
      <c r="W15" s="269"/>
      <c r="X15" s="269"/>
      <c r="Y15" s="271">
        <v>1</v>
      </c>
      <c r="Z15" s="269">
        <v>0</v>
      </c>
      <c r="AA15" s="269">
        <v>2</v>
      </c>
      <c r="AB15" s="269">
        <v>0</v>
      </c>
      <c r="AC15" s="269">
        <v>6</v>
      </c>
      <c r="AD15" s="269">
        <v>3</v>
      </c>
      <c r="AE15" s="269">
        <v>6</v>
      </c>
      <c r="AF15" s="269">
        <v>4</v>
      </c>
      <c r="AG15" s="269"/>
      <c r="AH15" s="270"/>
      <c r="AI15" s="271">
        <v>1</v>
      </c>
      <c r="AJ15" s="269">
        <v>0</v>
      </c>
      <c r="AK15" s="269">
        <v>2</v>
      </c>
      <c r="AL15" s="269">
        <v>0</v>
      </c>
      <c r="AM15" s="269">
        <v>6</v>
      </c>
      <c r="AN15" s="269">
        <v>0</v>
      </c>
      <c r="AO15" s="269">
        <v>6</v>
      </c>
      <c r="AP15" s="269">
        <v>0</v>
      </c>
      <c r="AQ15" s="269"/>
      <c r="AR15" s="270"/>
      <c r="AS15" s="272"/>
      <c r="AT15" s="272"/>
      <c r="AU15" s="272"/>
      <c r="AV15" s="272"/>
      <c r="AW15" s="272"/>
      <c r="AX15" s="272"/>
      <c r="AY15" s="272"/>
      <c r="AZ15" s="272"/>
      <c r="BA15" s="272"/>
      <c r="BB15" s="273"/>
      <c r="BC15" s="269"/>
      <c r="BD15" s="270"/>
      <c r="BE15" s="269"/>
      <c r="BF15" s="269"/>
      <c r="BG15" s="269"/>
      <c r="BH15" s="269"/>
      <c r="BI15" s="269"/>
      <c r="BJ15" s="269"/>
      <c r="BK15" s="269"/>
      <c r="BL15" s="269"/>
      <c r="BM15" s="269"/>
      <c r="BN15" s="269"/>
      <c r="BO15" s="271"/>
      <c r="BP15" s="269"/>
      <c r="BQ15" s="269"/>
      <c r="BR15" s="269"/>
      <c r="BS15" s="269"/>
      <c r="BT15" s="269"/>
      <c r="BU15" s="269"/>
      <c r="BV15" s="269"/>
      <c r="BW15" s="269"/>
      <c r="BX15" s="270"/>
      <c r="BY15" s="271"/>
      <c r="BZ15" s="269"/>
      <c r="CA15" s="269"/>
      <c r="CB15" s="269"/>
      <c r="CC15" s="269"/>
      <c r="CD15" s="269"/>
      <c r="CE15" s="269"/>
      <c r="CF15" s="269"/>
      <c r="CG15" s="269"/>
      <c r="CH15" s="270"/>
      <c r="CI15" s="274">
        <f>E15+O15+AI15+Y15+AS15</f>
        <v>4</v>
      </c>
      <c r="CJ15" s="274">
        <f>F15+P15+Z15+AJ15+AT15</f>
        <v>0</v>
      </c>
      <c r="CK15" s="274">
        <v>4</v>
      </c>
      <c r="CL15" s="275">
        <f>(CI15-CJ15)/CK15</f>
        <v>1</v>
      </c>
      <c r="CM15" s="274">
        <f t="shared" si="0"/>
        <v>8</v>
      </c>
      <c r="CN15" s="274">
        <f t="shared" si="0"/>
        <v>0</v>
      </c>
      <c r="CO15" s="275">
        <f>(CM15-CN15)/CK15</f>
        <v>2</v>
      </c>
      <c r="CP15" s="274">
        <f t="shared" si="1"/>
        <v>49</v>
      </c>
      <c r="CQ15" s="274">
        <f t="shared" si="1"/>
        <v>19</v>
      </c>
      <c r="CR15" s="275">
        <f>(CP15-CQ15)/CK15</f>
        <v>7.5</v>
      </c>
      <c r="CS15" s="276">
        <v>1</v>
      </c>
    </row>
    <row r="20" spans="3:32" ht="30" customHeight="1">
      <c r="C20" s="330" t="s">
        <v>112</v>
      </c>
      <c r="D20" s="331"/>
      <c r="R20" s="277"/>
      <c r="S20" s="277"/>
      <c r="T20" s="277"/>
      <c r="U20" s="277"/>
      <c r="V20" s="277"/>
      <c r="W20" s="277"/>
      <c r="X20" s="277"/>
      <c r="Y20" s="277"/>
      <c r="Z20" s="277"/>
      <c r="AA20" s="277"/>
      <c r="AB20" s="277"/>
      <c r="AC20" s="277"/>
      <c r="AD20" s="277"/>
      <c r="AE20" s="277"/>
      <c r="AF20" s="277"/>
    </row>
    <row r="21" spans="3:32" ht="30" customHeight="1">
      <c r="C21" s="278" t="s">
        <v>113</v>
      </c>
      <c r="D21" s="278" t="s">
        <v>114</v>
      </c>
      <c r="R21" s="277"/>
      <c r="S21" s="277"/>
      <c r="T21" s="277"/>
      <c r="U21" s="277"/>
      <c r="V21" s="277"/>
      <c r="W21" s="277"/>
      <c r="X21" s="277"/>
      <c r="Y21" s="277"/>
      <c r="Z21" s="277"/>
      <c r="AA21" s="277"/>
      <c r="AB21" s="277"/>
      <c r="AC21" s="277"/>
      <c r="AD21" s="277"/>
      <c r="AE21" s="277"/>
      <c r="AF21" s="277"/>
    </row>
    <row r="22" spans="3:32" ht="30" customHeight="1">
      <c r="C22" s="279" t="s">
        <v>115</v>
      </c>
      <c r="D22" s="279" t="s">
        <v>116</v>
      </c>
      <c r="R22" s="277"/>
      <c r="S22" s="277"/>
      <c r="T22" s="277"/>
      <c r="U22" s="277"/>
      <c r="V22" s="277"/>
      <c r="W22" s="277"/>
      <c r="X22" s="277"/>
      <c r="Y22" s="277"/>
      <c r="Z22" s="277"/>
      <c r="AA22" s="277"/>
      <c r="AB22" s="277"/>
      <c r="AC22" s="277"/>
      <c r="AD22" s="277"/>
      <c r="AE22" s="277"/>
      <c r="AF22" s="277"/>
    </row>
    <row r="23" spans="3:32" ht="30" customHeight="1">
      <c r="C23" s="279" t="s">
        <v>117</v>
      </c>
      <c r="D23" s="279" t="s">
        <v>118</v>
      </c>
      <c r="R23" s="277"/>
      <c r="S23" s="277"/>
      <c r="T23" s="277"/>
      <c r="U23" s="277"/>
      <c r="V23" s="277"/>
      <c r="W23" s="277"/>
      <c r="X23" s="277"/>
      <c r="Y23" s="277"/>
      <c r="Z23" s="277"/>
      <c r="AA23" s="277"/>
      <c r="AB23" s="277"/>
      <c r="AC23" s="277"/>
      <c r="AD23" s="277"/>
      <c r="AE23" s="277"/>
      <c r="AF23" s="277"/>
    </row>
    <row r="24" spans="3:32" ht="30" customHeight="1">
      <c r="C24" s="279" t="s">
        <v>119</v>
      </c>
      <c r="D24" s="279" t="s">
        <v>120</v>
      </c>
      <c r="R24" s="277"/>
      <c r="S24" s="277"/>
      <c r="T24" s="277"/>
      <c r="U24" s="277"/>
      <c r="V24" s="277"/>
      <c r="W24" s="277"/>
      <c r="X24" s="277"/>
      <c r="Y24" s="277"/>
      <c r="Z24" s="277"/>
      <c r="AA24" s="277"/>
      <c r="AB24" s="277"/>
      <c r="AC24" s="277"/>
      <c r="AD24" s="277"/>
      <c r="AE24" s="277"/>
      <c r="AF24" s="277"/>
    </row>
    <row r="25" spans="3:32" ht="30" customHeight="1">
      <c r="C25" s="279" t="s">
        <v>121</v>
      </c>
      <c r="D25" s="279" t="s">
        <v>122</v>
      </c>
      <c r="R25" s="277"/>
      <c r="S25" s="277"/>
      <c r="T25" s="277"/>
      <c r="U25" s="277"/>
      <c r="V25" s="277"/>
      <c r="W25" s="277"/>
      <c r="X25" s="277"/>
      <c r="Y25" s="277"/>
      <c r="Z25" s="277"/>
      <c r="AA25" s="277"/>
      <c r="AB25" s="277"/>
      <c r="AC25" s="277"/>
      <c r="AD25" s="277"/>
      <c r="AE25" s="277"/>
      <c r="AF25" s="277"/>
    </row>
    <row r="26" spans="3:32" ht="30" customHeight="1">
      <c r="C26" s="279" t="s">
        <v>123</v>
      </c>
      <c r="D26" s="279" t="s">
        <v>124</v>
      </c>
      <c r="R26" s="277"/>
      <c r="S26" s="277"/>
      <c r="T26" s="277"/>
      <c r="U26" s="277"/>
      <c r="V26" s="277"/>
      <c r="W26" s="277"/>
      <c r="X26" s="277"/>
      <c r="Y26" s="277"/>
      <c r="Z26" s="277"/>
      <c r="AA26" s="277"/>
      <c r="AB26" s="277"/>
      <c r="AC26" s="277"/>
      <c r="AD26" s="277"/>
      <c r="AE26" s="277"/>
      <c r="AF26" s="277"/>
    </row>
    <row r="27" spans="3:32" ht="30" customHeight="1">
      <c r="R27" s="277"/>
      <c r="S27" s="277"/>
      <c r="T27" s="277"/>
      <c r="U27" s="277"/>
      <c r="V27" s="277"/>
      <c r="W27" s="277"/>
      <c r="X27" s="277"/>
      <c r="Y27" s="277"/>
      <c r="Z27" s="277"/>
      <c r="AA27" s="277"/>
      <c r="AB27" s="277"/>
      <c r="AC27" s="277"/>
      <c r="AD27" s="277"/>
      <c r="AE27" s="277"/>
      <c r="AF27" s="277"/>
    </row>
    <row r="28" spans="3:32">
      <c r="R28" s="277"/>
      <c r="S28" s="277"/>
      <c r="T28" s="277"/>
      <c r="U28" s="277"/>
      <c r="V28" s="277"/>
      <c r="W28" s="277"/>
      <c r="X28" s="277"/>
      <c r="Y28" s="277"/>
      <c r="Z28" s="277"/>
      <c r="AA28" s="277"/>
      <c r="AB28" s="277"/>
      <c r="AC28" s="277"/>
      <c r="AD28" s="277"/>
      <c r="AE28" s="277"/>
      <c r="AF28" s="277"/>
    </row>
    <row r="29" spans="3:32">
      <c r="R29" s="277"/>
      <c r="S29" s="277"/>
      <c r="T29" s="277"/>
      <c r="U29" s="277"/>
      <c r="V29" s="277"/>
      <c r="W29" s="277"/>
      <c r="X29" s="277"/>
      <c r="Y29" s="277"/>
      <c r="Z29" s="277"/>
      <c r="AA29" s="277"/>
      <c r="AB29" s="277"/>
      <c r="AC29" s="277"/>
      <c r="AD29" s="277"/>
      <c r="AE29" s="277"/>
      <c r="AF29" s="277"/>
    </row>
    <row r="30" spans="3:32">
      <c r="R30" s="277"/>
      <c r="S30" s="277"/>
      <c r="T30" s="277"/>
      <c r="U30" s="277"/>
      <c r="V30" s="277"/>
      <c r="W30" s="277"/>
      <c r="X30" s="277"/>
      <c r="Y30" s="277"/>
      <c r="Z30" s="277"/>
      <c r="AA30" s="277"/>
      <c r="AB30" s="277"/>
      <c r="AC30" s="277"/>
      <c r="AD30" s="277"/>
      <c r="AE30" s="277"/>
      <c r="AF30" s="277"/>
    </row>
    <row r="31" spans="3:32">
      <c r="R31" s="277"/>
      <c r="S31" s="277"/>
      <c r="T31" s="277"/>
      <c r="U31" s="277"/>
      <c r="V31" s="277"/>
      <c r="W31" s="277"/>
      <c r="X31" s="277"/>
      <c r="Y31" s="277"/>
      <c r="Z31" s="277"/>
      <c r="AA31" s="277"/>
      <c r="AB31" s="277"/>
      <c r="AC31" s="277"/>
      <c r="AD31" s="277"/>
      <c r="AE31" s="277"/>
      <c r="AF31" s="277"/>
    </row>
    <row r="32" spans="3:32">
      <c r="R32" s="277"/>
      <c r="S32" s="277"/>
      <c r="T32" s="277"/>
      <c r="U32" s="277"/>
      <c r="V32" s="277"/>
      <c r="W32" s="277"/>
      <c r="X32" s="277"/>
      <c r="Y32" s="277"/>
      <c r="Z32" s="277"/>
      <c r="AA32" s="277"/>
      <c r="AB32" s="277"/>
      <c r="AC32" s="277"/>
      <c r="AD32" s="277"/>
      <c r="AE32" s="277"/>
      <c r="AF32" s="277"/>
    </row>
    <row r="33" spans="18:32">
      <c r="R33" s="277"/>
      <c r="S33" s="277"/>
      <c r="T33" s="277"/>
      <c r="U33" s="277"/>
      <c r="V33" s="277"/>
      <c r="W33" s="277"/>
      <c r="X33" s="277"/>
      <c r="Y33" s="277"/>
      <c r="Z33" s="277"/>
      <c r="AA33" s="277"/>
      <c r="AB33" s="277"/>
      <c r="AC33" s="277"/>
      <c r="AD33" s="277"/>
      <c r="AE33" s="277"/>
      <c r="AF33" s="277"/>
    </row>
  </sheetData>
  <mergeCells count="2">
    <mergeCell ref="D7:P7"/>
    <mergeCell ref="C20:D20"/>
  </mergeCells>
  <pageMargins left="0.74803149606299202" right="0.74803149606299202" top="0.23622047244094499" bottom="0.23622047244094499" header="0" footer="0"/>
  <pageSetup scale="29" fitToHeight="2"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sheetPr enableFormatConditionsCalculation="0">
    <tabColor rgb="FF0070C0"/>
    <pageSetUpPr fitToPage="1"/>
  </sheetPr>
  <dimension ref="A1:T79"/>
  <sheetViews>
    <sheetView showGridLines="0" showZeros="0" topLeftCell="A7" workbookViewId="0">
      <selection activeCell="X46" sqref="X46"/>
    </sheetView>
  </sheetViews>
  <sheetFormatPr defaultColWidth="8.85546875"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3" customWidth="1"/>
    <col min="10" max="10" width="10.7109375" customWidth="1"/>
    <col min="11" max="11" width="1.7109375" style="133" customWidth="1"/>
    <col min="12" max="12" width="10.7109375" customWidth="1"/>
    <col min="13" max="13" width="1.7109375" style="134" customWidth="1"/>
    <col min="14" max="14" width="10.7109375" customWidth="1"/>
    <col min="15" max="15" width="1.7109375" style="133" customWidth="1"/>
    <col min="16" max="16" width="10.7109375" customWidth="1"/>
    <col min="17" max="17" width="1.7109375" style="134" customWidth="1"/>
    <col min="18" max="18" width="0" hidden="1" customWidth="1"/>
    <col min="19" max="19" width="8.7109375" customWidth="1"/>
    <col min="20" max="20" width="9.140625" hidden="1" customWidth="1"/>
  </cols>
  <sheetData>
    <row r="1" spans="1:20" s="6" customFormat="1" ht="68.099999999999994" customHeight="1">
      <c r="A1" s="1">
        <f>'[4]Week SetUp'!$A$6</f>
        <v>0</v>
      </c>
      <c r="B1" s="1"/>
      <c r="C1" s="2"/>
      <c r="D1" s="2"/>
      <c r="E1" s="2"/>
      <c r="F1" s="2"/>
      <c r="G1" s="2"/>
      <c r="H1" s="2"/>
      <c r="I1" s="3"/>
      <c r="J1" s="135"/>
      <c r="K1" s="4"/>
      <c r="L1" s="5"/>
      <c r="M1" s="3"/>
      <c r="N1" s="3" t="s">
        <v>0</v>
      </c>
      <c r="O1" s="3"/>
      <c r="P1" s="2"/>
      <c r="Q1" s="3"/>
    </row>
    <row r="2" spans="1:20" s="10" customFormat="1" ht="20.100000000000001" customHeight="1">
      <c r="A2" s="7"/>
      <c r="B2" s="7"/>
      <c r="C2" s="7"/>
      <c r="D2" s="7"/>
      <c r="E2" s="7"/>
      <c r="F2" s="329" t="s">
        <v>57</v>
      </c>
      <c r="G2" s="329"/>
      <c r="H2" s="329"/>
      <c r="I2" s="329"/>
      <c r="J2" s="329"/>
      <c r="K2" s="329"/>
      <c r="L2" s="329"/>
      <c r="M2" s="8"/>
      <c r="N2" s="9"/>
      <c r="O2" s="8"/>
      <c r="P2" s="9"/>
      <c r="Q2" s="8"/>
    </row>
    <row r="3" spans="1:20" s="15" customFormat="1" ht="11.25" customHeight="1">
      <c r="A3" s="11" t="s">
        <v>2</v>
      </c>
      <c r="B3" s="11"/>
      <c r="C3" s="11"/>
      <c r="D3" s="11"/>
      <c r="E3" s="11"/>
      <c r="F3" s="11"/>
      <c r="G3" s="11"/>
      <c r="H3" s="11"/>
      <c r="I3" s="12"/>
      <c r="J3" s="13" t="s">
        <v>58</v>
      </c>
      <c r="K3" s="12"/>
      <c r="L3" s="11"/>
      <c r="M3" s="12"/>
      <c r="N3" s="11"/>
      <c r="O3" s="12"/>
      <c r="P3" s="11"/>
      <c r="Q3" s="14" t="s">
        <v>3</v>
      </c>
    </row>
    <row r="4" spans="1:20" s="23" customFormat="1" ht="11.25" customHeight="1" thickBot="1">
      <c r="A4" s="16" t="str">
        <f>'[4]Week SetUp'!$A$10</f>
        <v>16th - 21st December 2017</v>
      </c>
      <c r="B4" s="16"/>
      <c r="C4" s="16"/>
      <c r="D4" s="17"/>
      <c r="E4" s="17"/>
      <c r="F4" s="17">
        <f>'[4]Week SetUp'!$C$10</f>
        <v>0</v>
      </c>
      <c r="G4" s="18"/>
      <c r="H4" s="17"/>
      <c r="I4" s="19"/>
      <c r="J4" s="20" t="s">
        <v>59</v>
      </c>
      <c r="K4" s="19"/>
      <c r="L4" s="21">
        <f>'[4]Week SetUp'!$A$12</f>
        <v>0</v>
      </c>
      <c r="M4" s="19"/>
      <c r="N4" s="17"/>
      <c r="O4" s="19"/>
      <c r="P4" s="17"/>
      <c r="Q4" s="22" t="str">
        <f>'[4]Week SetUp'!$E$10</f>
        <v>Lamech Kevin Clarke</v>
      </c>
    </row>
    <row r="5" spans="1:20" s="15" customFormat="1" ht="9">
      <c r="A5" s="24"/>
      <c r="B5" s="25" t="s">
        <v>4</v>
      </c>
      <c r="C5" s="25" t="s">
        <v>5</v>
      </c>
      <c r="D5" s="25" t="s">
        <v>6</v>
      </c>
      <c r="E5" s="26" t="s">
        <v>7</v>
      </c>
      <c r="F5" s="26" t="s">
        <v>8</v>
      </c>
      <c r="G5" s="26"/>
      <c r="H5" s="26"/>
      <c r="I5" s="26"/>
      <c r="J5" s="25" t="s">
        <v>9</v>
      </c>
      <c r="K5" s="27"/>
      <c r="L5" s="25" t="s">
        <v>10</v>
      </c>
      <c r="M5" s="27"/>
      <c r="N5" s="25" t="s">
        <v>11</v>
      </c>
      <c r="O5" s="27"/>
      <c r="P5" s="25" t="s">
        <v>12</v>
      </c>
      <c r="Q5" s="28"/>
    </row>
    <row r="6" spans="1:20" s="15"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f>IF($D7="","",VLOOKUP($D7,'[4]Boys Si Main Draw Prep'!$A$7:$P$38,15))</f>
        <v>0</v>
      </c>
      <c r="C7" s="37">
        <f>IF($D7="","",VLOOKUP($D7,'[4]Boys Si Main Draw Prep'!$A$7:$P$38,16))</f>
        <v>0</v>
      </c>
      <c r="D7" s="38">
        <v>1</v>
      </c>
      <c r="E7" s="39" t="str">
        <f>UPPER(IF($D7="","",VLOOKUP($D7,'[4]Boys Si Main Draw Prep'!$A$7:$P$38,2)))</f>
        <v>ARNOLD</v>
      </c>
      <c r="F7" s="39" t="str">
        <f>IF($D7="","",VLOOKUP($D7,'[4]Boys Si Main Draw Prep'!$A$7:$P$38,3))</f>
        <v>Joshua</v>
      </c>
      <c r="G7" s="39"/>
      <c r="H7" s="39">
        <f>IF($D7="","",VLOOKUP($D7,'[4]Boys Si Main Draw Prep'!$A$7:$P$38,4))</f>
        <v>0</v>
      </c>
      <c r="I7" s="40"/>
      <c r="J7" s="41"/>
      <c r="K7" s="41"/>
      <c r="L7" s="41"/>
      <c r="M7" s="41"/>
      <c r="N7" s="42"/>
      <c r="O7" s="43"/>
      <c r="P7" s="44"/>
      <c r="Q7" s="45"/>
      <c r="R7" s="46"/>
      <c r="T7" s="48" t="str">
        <f>'[4]SetUp Officials'!P21</f>
        <v>Umpire</v>
      </c>
    </row>
    <row r="8" spans="1:20" s="47" customFormat="1" ht="9.6" customHeight="1">
      <c r="A8" s="49"/>
      <c r="B8" s="50"/>
      <c r="C8" s="50"/>
      <c r="D8" s="50"/>
      <c r="E8" s="41"/>
      <c r="F8" s="41"/>
      <c r="G8" s="51"/>
      <c r="H8" s="52" t="s">
        <v>13</v>
      </c>
      <c r="I8" s="53" t="s">
        <v>14</v>
      </c>
      <c r="J8" s="54" t="str">
        <f>UPPER(IF(OR(I8="a",I8="as"),E7,IF(OR(I8="b",I8="bs"),E9,)))</f>
        <v>ARNOLD</v>
      </c>
      <c r="K8" s="54"/>
      <c r="L8" s="41"/>
      <c r="M8" s="41"/>
      <c r="N8" s="42"/>
      <c r="O8" s="43"/>
      <c r="P8" s="44"/>
      <c r="Q8" s="45"/>
      <c r="R8" s="46"/>
      <c r="T8" s="55" t="str">
        <f>'[4]SetUp Officials'!P22</f>
        <v/>
      </c>
    </row>
    <row r="9" spans="1:20" s="47" customFormat="1" ht="9.6" customHeight="1">
      <c r="A9" s="49">
        <v>2</v>
      </c>
      <c r="B9" s="37">
        <f>IF($D9="","",VLOOKUP($D9,'[4]Boys Si Main Draw Prep'!$A$7:$P$38,15))</f>
        <v>0</v>
      </c>
      <c r="C9" s="37">
        <f>IF($D9="","",VLOOKUP($D9,'[4]Boys Si Main Draw Prep'!$A$7:$P$38,16))</f>
        <v>0</v>
      </c>
      <c r="D9" s="38">
        <v>20</v>
      </c>
      <c r="E9" s="37" t="str">
        <f>UPPER(IF($D9="","",VLOOKUP($D9,'[4]Boys Si Main Draw Prep'!$A$7:$P$38,2)))</f>
        <v>BYE</v>
      </c>
      <c r="F9" s="37">
        <f>IF($D9="","",VLOOKUP($D9,'[4]Boys Si Main Draw Prep'!$A$7:$P$38,3))</f>
        <v>0</v>
      </c>
      <c r="G9" s="37"/>
      <c r="H9" s="37">
        <f>IF($D9="","",VLOOKUP($D9,'[4]Boys Si Main Draw Prep'!$A$7:$P$38,4))</f>
        <v>0</v>
      </c>
      <c r="I9" s="56"/>
      <c r="J9" s="41"/>
      <c r="K9" s="57"/>
      <c r="L9" s="41"/>
      <c r="M9" s="41"/>
      <c r="N9" s="42"/>
      <c r="O9" s="43"/>
      <c r="P9" s="44"/>
      <c r="Q9" s="45"/>
      <c r="R9" s="46"/>
      <c r="T9" s="55" t="str">
        <f>'[4]SetUp Officials'!P23</f>
        <v/>
      </c>
    </row>
    <row r="10" spans="1:20" s="47" customFormat="1" ht="9.6" customHeight="1">
      <c r="A10" s="49"/>
      <c r="B10" s="50"/>
      <c r="C10" s="50"/>
      <c r="D10" s="58"/>
      <c r="E10" s="41"/>
      <c r="F10" s="41"/>
      <c r="G10" s="51"/>
      <c r="H10" s="41"/>
      <c r="I10" s="59"/>
      <c r="J10" s="52" t="s">
        <v>13</v>
      </c>
      <c r="K10" s="60" t="s">
        <v>15</v>
      </c>
      <c r="L10" s="54" t="str">
        <f>UPPER(IF(OR(K10="a",K10="as"),J8,IF(OR(K10="b",K10="bs"),J12,)))</f>
        <v>ARNOLD</v>
      </c>
      <c r="M10" s="61"/>
      <c r="N10" s="62"/>
      <c r="O10" s="62"/>
      <c r="P10" s="44"/>
      <c r="Q10" s="45"/>
      <c r="R10" s="46"/>
      <c r="T10" s="55" t="str">
        <f>'[4]SetUp Officials'!P24</f>
        <v/>
      </c>
    </row>
    <row r="11" spans="1:20" s="47" customFormat="1" ht="9.6" customHeight="1">
      <c r="A11" s="49">
        <v>3</v>
      </c>
      <c r="B11" s="37">
        <f>IF($D11="","",VLOOKUP($D11,'[4]Boys Si Main Draw Prep'!$A$7:$P$38,15))</f>
        <v>0</v>
      </c>
      <c r="C11" s="37">
        <f>IF($D11="","",VLOOKUP($D11,'[4]Boys Si Main Draw Prep'!$A$7:$P$38,16))</f>
        <v>0</v>
      </c>
      <c r="D11" s="38">
        <v>5</v>
      </c>
      <c r="E11" s="37" t="str">
        <f>UPPER(IF($D11="","",VLOOKUP($D11,'[4]Boys Si Main Draw Prep'!$A$7:$P$38,2)))</f>
        <v>ANDREWS</v>
      </c>
      <c r="F11" s="37" t="str">
        <f>IF($D11="","",VLOOKUP($D11,'[4]Boys Si Main Draw Prep'!$A$7:$P$38,3))</f>
        <v>Che'</v>
      </c>
      <c r="G11" s="37"/>
      <c r="H11" s="37">
        <f>IF($D11="","",VLOOKUP($D11,'[4]Boys Si Main Draw Prep'!$A$7:$P$38,4))</f>
        <v>0</v>
      </c>
      <c r="I11" s="40"/>
      <c r="J11" s="41"/>
      <c r="K11" s="63"/>
      <c r="L11" s="41" t="s">
        <v>24</v>
      </c>
      <c r="M11" s="64"/>
      <c r="N11" s="62"/>
      <c r="O11" s="62"/>
      <c r="P11" s="44"/>
      <c r="Q11" s="45"/>
      <c r="R11" s="46"/>
      <c r="T11" s="55" t="str">
        <f>'[4]SetUp Officials'!P25</f>
        <v/>
      </c>
    </row>
    <row r="12" spans="1:20" s="47" customFormat="1" ht="9.6" customHeight="1">
      <c r="A12" s="49"/>
      <c r="B12" s="50"/>
      <c r="C12" s="50"/>
      <c r="D12" s="58"/>
      <c r="E12" s="41"/>
      <c r="F12" s="41"/>
      <c r="G12" s="51"/>
      <c r="H12" s="52" t="s">
        <v>13</v>
      </c>
      <c r="I12" s="53" t="s">
        <v>14</v>
      </c>
      <c r="J12" s="54" t="str">
        <f>UPPER(IF(OR(I12="a",I12="as"),E11,IF(OR(I12="b",I12="bs"),E13,)))</f>
        <v>ANDREWS</v>
      </c>
      <c r="K12" s="65"/>
      <c r="L12" s="41"/>
      <c r="M12" s="64"/>
      <c r="N12" s="62"/>
      <c r="O12" s="62"/>
      <c r="P12" s="44"/>
      <c r="Q12" s="45"/>
      <c r="R12" s="46"/>
      <c r="T12" s="55" t="str">
        <f>'[4]SetUp Officials'!P26</f>
        <v/>
      </c>
    </row>
    <row r="13" spans="1:20" s="47" customFormat="1" ht="9.6" customHeight="1">
      <c r="A13" s="49">
        <v>4</v>
      </c>
      <c r="B13" s="37">
        <f>IF($D13="","",VLOOKUP($D13,'[4]Boys Si Main Draw Prep'!$A$7:$P$38,15))</f>
        <v>0</v>
      </c>
      <c r="C13" s="37">
        <f>IF($D13="","",VLOOKUP($D13,'[4]Boys Si Main Draw Prep'!$A$7:$P$38,16))</f>
        <v>0</v>
      </c>
      <c r="D13" s="38">
        <v>20</v>
      </c>
      <c r="E13" s="37" t="str">
        <f>UPPER(IF($D13="","",VLOOKUP($D13,'[4]Boys Si Main Draw Prep'!$A$7:$P$38,2)))</f>
        <v>BYE</v>
      </c>
      <c r="F13" s="37">
        <f>IF($D13="","",VLOOKUP($D13,'[4]Boys Si Main Draw Prep'!$A$7:$P$38,3))</f>
        <v>0</v>
      </c>
      <c r="G13" s="37"/>
      <c r="H13" s="37">
        <f>IF($D13="","",VLOOKUP($D13,'[4]Boys Si Main Draw Prep'!$A$7:$P$38,4))</f>
        <v>0</v>
      </c>
      <c r="I13" s="66"/>
      <c r="J13" s="41"/>
      <c r="K13" s="41"/>
      <c r="L13" s="41"/>
      <c r="M13" s="64"/>
      <c r="N13" s="62"/>
      <c r="O13" s="62"/>
      <c r="P13" s="44"/>
      <c r="Q13" s="45"/>
      <c r="R13" s="46"/>
      <c r="T13" s="55" t="str">
        <f>'[4]SetUp Officials'!P27</f>
        <v/>
      </c>
    </row>
    <row r="14" spans="1:20" s="47" customFormat="1" ht="9.6" customHeight="1">
      <c r="A14" s="49"/>
      <c r="B14" s="50"/>
      <c r="C14" s="50"/>
      <c r="D14" s="58"/>
      <c r="E14" s="41"/>
      <c r="F14" s="41"/>
      <c r="G14" s="51"/>
      <c r="H14" s="67"/>
      <c r="I14" s="59"/>
      <c r="J14" s="41"/>
      <c r="K14" s="41"/>
      <c r="L14" s="52" t="s">
        <v>13</v>
      </c>
      <c r="M14" s="60" t="s">
        <v>19</v>
      </c>
      <c r="N14" s="54" t="str">
        <f>UPPER(IF(OR(M14="a",M14="as"),L10,IF(OR(M14="b",M14="bs"),L18,)))</f>
        <v>ARNOLD</v>
      </c>
      <c r="O14" s="61"/>
      <c r="P14" s="44"/>
      <c r="Q14" s="45"/>
      <c r="R14" s="46"/>
      <c r="T14" s="55" t="str">
        <f>'[4]SetUp Officials'!P28</f>
        <v/>
      </c>
    </row>
    <row r="15" spans="1:20" s="47" customFormat="1" ht="9.6" customHeight="1">
      <c r="A15" s="49">
        <v>5</v>
      </c>
      <c r="B15" s="37">
        <f>IF($D15="","",VLOOKUP($D15,'[4]Boys Si Main Draw Prep'!$A$7:$P$38,15))</f>
        <v>0</v>
      </c>
      <c r="C15" s="37">
        <f>IF($D15="","",VLOOKUP($D15,'[4]Boys Si Main Draw Prep'!$A$7:$P$38,16))</f>
        <v>0</v>
      </c>
      <c r="D15" s="38">
        <v>17</v>
      </c>
      <c r="E15" s="37" t="str">
        <f>UPPER(IF($D15="","",VLOOKUP($D15,'[4]Boys Si Main Draw Prep'!$A$7:$P$38,2)))</f>
        <v>THOMPSON</v>
      </c>
      <c r="F15" s="37" t="str">
        <f>IF($D15="","",VLOOKUP($D15,'[4]Boys Si Main Draw Prep'!$A$7:$P$38,3))</f>
        <v>Shonari</v>
      </c>
      <c r="G15" s="37"/>
      <c r="H15" s="37">
        <f>IF($D15="","",VLOOKUP($D15,'[4]Boys Si Main Draw Prep'!$A$7:$P$38,4))</f>
        <v>0</v>
      </c>
      <c r="I15" s="68"/>
      <c r="J15" s="41"/>
      <c r="K15" s="41"/>
      <c r="L15" s="41"/>
      <c r="M15" s="64"/>
      <c r="N15" s="41" t="s">
        <v>60</v>
      </c>
      <c r="O15" s="69"/>
      <c r="P15" s="42"/>
      <c r="Q15" s="43"/>
      <c r="R15" s="46"/>
      <c r="T15" s="55" t="str">
        <f>'[4]SetUp Officials'!P29</f>
        <v/>
      </c>
    </row>
    <row r="16" spans="1:20" s="47" customFormat="1" ht="9.6" customHeight="1" thickBot="1">
      <c r="A16" s="49"/>
      <c r="B16" s="50"/>
      <c r="C16" s="50"/>
      <c r="D16" s="58"/>
      <c r="E16" s="41"/>
      <c r="F16" s="41"/>
      <c r="G16" s="51"/>
      <c r="H16" s="52" t="s">
        <v>13</v>
      </c>
      <c r="I16" s="53" t="s">
        <v>17</v>
      </c>
      <c r="J16" s="54" t="str">
        <f>UPPER(IF(OR(I16="a",I16="as"),E15,IF(OR(I16="b",I16="bs"),E17,)))</f>
        <v>THOMPSON</v>
      </c>
      <c r="K16" s="54"/>
      <c r="L16" s="41"/>
      <c r="M16" s="64"/>
      <c r="N16" s="42"/>
      <c r="O16" s="69"/>
      <c r="P16" s="42"/>
      <c r="Q16" s="43"/>
      <c r="R16" s="46"/>
      <c r="T16" s="70" t="str">
        <f>'[4]SetUp Officials'!P30</f>
        <v>None</v>
      </c>
    </row>
    <row r="17" spans="1:18" s="47" customFormat="1" ht="9.6" customHeight="1">
      <c r="A17" s="49">
        <v>6</v>
      </c>
      <c r="B17" s="37">
        <f>IF($D17="","",VLOOKUP($D17,'[4]Boys Si Main Draw Prep'!$A$7:$P$38,15))</f>
        <v>0</v>
      </c>
      <c r="C17" s="37">
        <f>IF($D17="","",VLOOKUP($D17,'[4]Boys Si Main Draw Prep'!$A$7:$P$38,16))</f>
        <v>0</v>
      </c>
      <c r="D17" s="38">
        <v>20</v>
      </c>
      <c r="E17" s="37" t="str">
        <f>UPPER(IF($D17="","",VLOOKUP($D17,'[4]Boys Si Main Draw Prep'!$A$7:$P$38,2)))</f>
        <v>BYE</v>
      </c>
      <c r="F17" s="37">
        <f>IF($D17="","",VLOOKUP($D17,'[4]Boys Si Main Draw Prep'!$A$7:$P$38,3))</f>
        <v>0</v>
      </c>
      <c r="G17" s="37"/>
      <c r="H17" s="37">
        <f>IF($D17="","",VLOOKUP($D17,'[4]Boys Si Main Draw Prep'!$A$7:$P$38,4))</f>
        <v>0</v>
      </c>
      <c r="I17" s="56"/>
      <c r="J17" s="41"/>
      <c r="K17" s="57"/>
      <c r="L17" s="41"/>
      <c r="M17" s="64"/>
      <c r="N17" s="42"/>
      <c r="O17" s="69"/>
      <c r="P17" s="42"/>
      <c r="Q17" s="43"/>
      <c r="R17" s="46"/>
    </row>
    <row r="18" spans="1:18" s="47" customFormat="1" ht="9.6" customHeight="1">
      <c r="A18" s="49"/>
      <c r="B18" s="50"/>
      <c r="C18" s="50"/>
      <c r="D18" s="58"/>
      <c r="E18" s="41"/>
      <c r="F18" s="41"/>
      <c r="G18" s="51"/>
      <c r="H18" s="41"/>
      <c r="I18" s="59"/>
      <c r="J18" s="52" t="s">
        <v>13</v>
      </c>
      <c r="K18" s="60" t="s">
        <v>19</v>
      </c>
      <c r="L18" s="54" t="str">
        <f>UPPER(IF(OR(K18="a",K18="as"),J16,IF(OR(K18="b",K18="bs"),J20,)))</f>
        <v>THOMPSON</v>
      </c>
      <c r="M18" s="71"/>
      <c r="N18" s="42"/>
      <c r="O18" s="69"/>
      <c r="P18" s="42"/>
      <c r="Q18" s="43"/>
      <c r="R18" s="46"/>
    </row>
    <row r="19" spans="1:18" s="47" customFormat="1" ht="9.6" customHeight="1">
      <c r="A19" s="49">
        <v>7</v>
      </c>
      <c r="B19" s="37">
        <f>IF($D19="","",VLOOKUP($D19,'[4]Boys Si Main Draw Prep'!$A$7:$P$38,15))</f>
        <v>0</v>
      </c>
      <c r="C19" s="37">
        <f>IF($D19="","",VLOOKUP($D19,'[4]Boys Si Main Draw Prep'!$A$7:$P$38,16))</f>
        <v>0</v>
      </c>
      <c r="D19" s="38">
        <v>11</v>
      </c>
      <c r="E19" s="37" t="str">
        <f>UPPER(IF($D19="","",VLOOKUP($D19,'[4]Boys Si Main Draw Prep'!$A$7:$P$38,2)))</f>
        <v>JOKHOO</v>
      </c>
      <c r="F19" s="37" t="str">
        <f>IF($D19="","",VLOOKUP($D19,'[4]Boys Si Main Draw Prep'!$A$7:$P$38,3))</f>
        <v>Triven</v>
      </c>
      <c r="G19" s="37"/>
      <c r="H19" s="37">
        <f>IF($D19="","",VLOOKUP($D19,'[4]Boys Si Main Draw Prep'!$A$7:$P$38,4))</f>
        <v>0</v>
      </c>
      <c r="I19" s="40"/>
      <c r="J19" s="41"/>
      <c r="K19" s="63"/>
      <c r="L19" s="41" t="s">
        <v>61</v>
      </c>
      <c r="M19" s="62"/>
      <c r="N19" s="42"/>
      <c r="O19" s="69"/>
      <c r="P19" s="42"/>
      <c r="Q19" s="43"/>
      <c r="R19" s="46"/>
    </row>
    <row r="20" spans="1:18" s="47" customFormat="1" ht="9.6" customHeight="1">
      <c r="A20" s="49"/>
      <c r="B20" s="50"/>
      <c r="C20" s="50"/>
      <c r="D20" s="50"/>
      <c r="E20" s="41"/>
      <c r="F20" s="41"/>
      <c r="G20" s="51"/>
      <c r="H20" s="52" t="s">
        <v>13</v>
      </c>
      <c r="I20" s="53" t="s">
        <v>17</v>
      </c>
      <c r="J20" s="54" t="str">
        <f>UPPER(IF(OR(I20="a",I20="as"),E19,IF(OR(I20="b",I20="bs"),E21,)))</f>
        <v>JOKHOO</v>
      </c>
      <c r="K20" s="65"/>
      <c r="L20" s="41"/>
      <c r="M20" s="62"/>
      <c r="N20" s="42"/>
      <c r="O20" s="69"/>
      <c r="P20" s="42"/>
      <c r="Q20" s="43"/>
      <c r="R20" s="46"/>
    </row>
    <row r="21" spans="1:18" s="47" customFormat="1" ht="9.6" customHeight="1">
      <c r="A21" s="36">
        <v>8</v>
      </c>
      <c r="B21" s="37">
        <f>IF($D21="","",VLOOKUP($D21,'[4]Boys Si Main Draw Prep'!$A$7:$P$38,15))</f>
        <v>0</v>
      </c>
      <c r="C21" s="37">
        <f>IF($D21="","",VLOOKUP($D21,'[4]Boys Si Main Draw Prep'!$A$7:$P$38,16))</f>
        <v>0</v>
      </c>
      <c r="D21" s="38">
        <v>20</v>
      </c>
      <c r="E21" s="39" t="str">
        <f>UPPER(IF($D21="","",VLOOKUP($D21,'[4]Boys Si Main Draw Prep'!$A$7:$P$38,2)))</f>
        <v>BYE</v>
      </c>
      <c r="F21" s="39">
        <f>IF($D21="","",VLOOKUP($D21,'[4]Boys Si Main Draw Prep'!$A$7:$P$38,3))</f>
        <v>0</v>
      </c>
      <c r="G21" s="39"/>
      <c r="H21" s="39">
        <f>IF($D21="","",VLOOKUP($D21,'[4]Boys Si Main Draw Prep'!$A$7:$P$38,4))</f>
        <v>0</v>
      </c>
      <c r="I21" s="66"/>
      <c r="J21" s="41"/>
      <c r="K21" s="41"/>
      <c r="L21" s="41"/>
      <c r="M21" s="62"/>
      <c r="N21" s="42"/>
      <c r="O21" s="69"/>
      <c r="P21" s="42"/>
      <c r="Q21" s="43"/>
      <c r="R21" s="46"/>
    </row>
    <row r="22" spans="1:18" s="47" customFormat="1" ht="9.6" customHeight="1">
      <c r="A22" s="49"/>
      <c r="B22" s="50"/>
      <c r="C22" s="50"/>
      <c r="D22" s="50"/>
      <c r="E22" s="67"/>
      <c r="F22" s="67"/>
      <c r="G22" s="72"/>
      <c r="H22" s="67"/>
      <c r="I22" s="59"/>
      <c r="J22" s="41"/>
      <c r="K22" s="41"/>
      <c r="L22" s="41"/>
      <c r="M22" s="62"/>
      <c r="N22" s="52" t="s">
        <v>13</v>
      </c>
      <c r="O22" s="60" t="s">
        <v>23</v>
      </c>
      <c r="P22" s="54" t="str">
        <f>UPPER(IF(OR(O22="a",O22="as"),N14,IF(OR(O22="b",O22="bs"),N30,)))</f>
        <v>JAMES</v>
      </c>
      <c r="Q22" s="73"/>
      <c r="R22" s="46"/>
    </row>
    <row r="23" spans="1:18" s="47" customFormat="1" ht="9.6" customHeight="1">
      <c r="A23" s="36">
        <v>9</v>
      </c>
      <c r="B23" s="37">
        <f>IF($D23="","",VLOOKUP($D23,'[4]Boys Si Main Draw Prep'!$A$7:$P$38,15))</f>
        <v>0</v>
      </c>
      <c r="C23" s="37">
        <f>IF($D23="","",VLOOKUP($D23,'[4]Boys Si Main Draw Prep'!$A$7:$P$38,16))</f>
        <v>0</v>
      </c>
      <c r="D23" s="38">
        <v>3</v>
      </c>
      <c r="E23" s="39" t="str">
        <f>UPPER(IF($D23="","",VLOOKUP($D23,'[4]Boys Si Main Draw Prep'!$A$7:$P$38,2)))</f>
        <v>JAMES</v>
      </c>
      <c r="F23" s="39" t="str">
        <f>IF($D23="","",VLOOKUP($D23,'[4]Boys Si Main Draw Prep'!$A$7:$P$38,3))</f>
        <v>Kobe</v>
      </c>
      <c r="G23" s="39"/>
      <c r="H23" s="39">
        <f>IF($D23="","",VLOOKUP($D23,'[4]Boys Si Main Draw Prep'!$A$7:$P$38,4))</f>
        <v>0</v>
      </c>
      <c r="I23" s="40"/>
      <c r="J23" s="41"/>
      <c r="K23" s="41"/>
      <c r="L23" s="41"/>
      <c r="M23" s="62"/>
      <c r="N23" s="42"/>
      <c r="O23" s="69"/>
      <c r="P23" s="41" t="s">
        <v>188</v>
      </c>
      <c r="Q23" s="69"/>
      <c r="R23" s="46"/>
    </row>
    <row r="24" spans="1:18" s="47" customFormat="1" ht="9.6" customHeight="1">
      <c r="A24" s="49"/>
      <c r="B24" s="50"/>
      <c r="C24" s="50"/>
      <c r="D24" s="50"/>
      <c r="E24" s="41"/>
      <c r="F24" s="41"/>
      <c r="G24" s="51"/>
      <c r="H24" s="52" t="s">
        <v>13</v>
      </c>
      <c r="I24" s="53" t="s">
        <v>14</v>
      </c>
      <c r="J24" s="54" t="str">
        <f>UPPER(IF(OR(I24="a",I24="as"),E23,IF(OR(I24="b",I24="bs"),E25,)))</f>
        <v>JAMES</v>
      </c>
      <c r="K24" s="54"/>
      <c r="L24" s="41"/>
      <c r="M24" s="62"/>
      <c r="N24" s="42"/>
      <c r="O24" s="69"/>
      <c r="P24" s="42"/>
      <c r="Q24" s="69"/>
      <c r="R24" s="46"/>
    </row>
    <row r="25" spans="1:18" s="47" customFormat="1" ht="9.6" customHeight="1">
      <c r="A25" s="49">
        <v>10</v>
      </c>
      <c r="B25" s="37">
        <f>IF($D25="","",VLOOKUP($D25,'[4]Boys Si Main Draw Prep'!$A$7:$P$38,15))</f>
        <v>0</v>
      </c>
      <c r="C25" s="37">
        <f>IF($D25="","",VLOOKUP($D25,'[4]Boys Si Main Draw Prep'!$A$7:$P$38,16))</f>
        <v>0</v>
      </c>
      <c r="D25" s="38">
        <v>20</v>
      </c>
      <c r="E25" s="37" t="str">
        <f>UPPER(IF($D25="","",VLOOKUP($D25,'[4]Boys Si Main Draw Prep'!$A$7:$P$38,2)))</f>
        <v>BYE</v>
      </c>
      <c r="F25" s="37">
        <f>IF($D25="","",VLOOKUP($D25,'[4]Boys Si Main Draw Prep'!$A$7:$P$38,3))</f>
        <v>0</v>
      </c>
      <c r="G25" s="37"/>
      <c r="H25" s="37">
        <f>IF($D25="","",VLOOKUP($D25,'[4]Boys Si Main Draw Prep'!$A$7:$P$38,4))</f>
        <v>0</v>
      </c>
      <c r="I25" s="56"/>
      <c r="J25" s="41"/>
      <c r="K25" s="57"/>
      <c r="L25" s="41"/>
      <c r="M25" s="62"/>
      <c r="N25" s="42"/>
      <c r="O25" s="69"/>
      <c r="P25" s="42"/>
      <c r="Q25" s="69"/>
      <c r="R25" s="46"/>
    </row>
    <row r="26" spans="1:18" s="47" customFormat="1" ht="9.6" customHeight="1">
      <c r="A26" s="49"/>
      <c r="B26" s="50"/>
      <c r="C26" s="50"/>
      <c r="D26" s="58"/>
      <c r="E26" s="41"/>
      <c r="F26" s="41"/>
      <c r="G26" s="51"/>
      <c r="H26" s="41"/>
      <c r="I26" s="59"/>
      <c r="J26" s="52" t="s">
        <v>13</v>
      </c>
      <c r="K26" s="60" t="s">
        <v>15</v>
      </c>
      <c r="L26" s="54" t="str">
        <f>UPPER(IF(OR(K26="a",K26="as"),J24,IF(OR(K26="b",K26="bs"),J28,)))</f>
        <v>JAMES</v>
      </c>
      <c r="M26" s="61"/>
      <c r="N26" s="42"/>
      <c r="O26" s="69"/>
      <c r="P26" s="42"/>
      <c r="Q26" s="69"/>
      <c r="R26" s="46"/>
    </row>
    <row r="27" spans="1:18" s="47" customFormat="1" ht="9.6" customHeight="1">
      <c r="A27" s="49">
        <v>11</v>
      </c>
      <c r="B27" s="37">
        <f>IF($D27="","",VLOOKUP($D27,'[4]Boys Si Main Draw Prep'!$A$7:$P$38,15))</f>
        <v>0</v>
      </c>
      <c r="C27" s="37">
        <f>IF($D27="","",VLOOKUP($D27,'[4]Boys Si Main Draw Prep'!$A$7:$P$38,16))</f>
        <v>0</v>
      </c>
      <c r="D27" s="38">
        <v>10</v>
      </c>
      <c r="E27" s="37" t="str">
        <f>UPPER(IF($D27="","",VLOOKUP($D27,'[4]Boys Si Main Draw Prep'!$A$7:$P$38,2)))</f>
        <v>JOEFIELD</v>
      </c>
      <c r="F27" s="37" t="str">
        <f>IF($D27="","",VLOOKUP($D27,'[4]Boys Si Main Draw Prep'!$A$7:$P$38,3))</f>
        <v>Zarek</v>
      </c>
      <c r="G27" s="37"/>
      <c r="H27" s="37">
        <f>IF($D27="","",VLOOKUP($D27,'[4]Boys Si Main Draw Prep'!$A$7:$P$38,4))</f>
        <v>0</v>
      </c>
      <c r="I27" s="40"/>
      <c r="J27" s="41"/>
      <c r="K27" s="63"/>
      <c r="L27" s="41" t="s">
        <v>61</v>
      </c>
      <c r="M27" s="64"/>
      <c r="N27" s="42"/>
      <c r="O27" s="69"/>
      <c r="P27" s="42"/>
      <c r="Q27" s="69"/>
      <c r="R27" s="46"/>
    </row>
    <row r="28" spans="1:18" s="47" customFormat="1" ht="9.6" customHeight="1">
      <c r="A28" s="36"/>
      <c r="B28" s="50"/>
      <c r="C28" s="50"/>
      <c r="D28" s="58"/>
      <c r="E28" s="41"/>
      <c r="F28" s="41"/>
      <c r="G28" s="51"/>
      <c r="H28" s="52" t="s">
        <v>13</v>
      </c>
      <c r="I28" s="53" t="s">
        <v>14</v>
      </c>
      <c r="J28" s="54" t="str">
        <f>UPPER(IF(OR(I28="a",I28="as"),E27,IF(OR(I28="b",I28="bs"),E29,)))</f>
        <v>JOEFIELD</v>
      </c>
      <c r="K28" s="65"/>
      <c r="L28" s="41"/>
      <c r="M28" s="64"/>
      <c r="N28" s="42"/>
      <c r="O28" s="69"/>
      <c r="P28" s="42"/>
      <c r="Q28" s="69"/>
      <c r="R28" s="46"/>
    </row>
    <row r="29" spans="1:18" s="47" customFormat="1" ht="9.6" customHeight="1">
      <c r="A29" s="49">
        <v>12</v>
      </c>
      <c r="B29" s="37">
        <f>IF($D29="","",VLOOKUP($D29,'[4]Boys Si Main Draw Prep'!$A$7:$P$38,15))</f>
        <v>0</v>
      </c>
      <c r="C29" s="37">
        <f>IF($D29="","",VLOOKUP($D29,'[4]Boys Si Main Draw Prep'!$A$7:$P$38,16))</f>
        <v>0</v>
      </c>
      <c r="D29" s="38">
        <v>20</v>
      </c>
      <c r="E29" s="37" t="str">
        <f>UPPER(IF($D29="","",VLOOKUP($D29,'[4]Boys Si Main Draw Prep'!$A$7:$P$38,2)))</f>
        <v>BYE</v>
      </c>
      <c r="F29" s="37">
        <f>IF($D29="","",VLOOKUP($D29,'[4]Boys Si Main Draw Prep'!$A$7:$P$38,3))</f>
        <v>0</v>
      </c>
      <c r="G29" s="37"/>
      <c r="H29" s="37">
        <f>IF($D29="","",VLOOKUP($D29,'[4]Boys Si Main Draw Prep'!$A$7:$P$38,4))</f>
        <v>0</v>
      </c>
      <c r="I29" s="66"/>
      <c r="J29" s="41"/>
      <c r="K29" s="41"/>
      <c r="L29" s="41"/>
      <c r="M29" s="64"/>
      <c r="N29" s="42"/>
      <c r="O29" s="69"/>
      <c r="P29" s="42"/>
      <c r="Q29" s="69"/>
      <c r="R29" s="46"/>
    </row>
    <row r="30" spans="1:18" s="47" customFormat="1" ht="9.6" customHeight="1">
      <c r="A30" s="49"/>
      <c r="B30" s="50"/>
      <c r="C30" s="50"/>
      <c r="D30" s="58"/>
      <c r="E30" s="41"/>
      <c r="F30" s="41"/>
      <c r="G30" s="51"/>
      <c r="H30" s="67"/>
      <c r="I30" s="59"/>
      <c r="J30" s="41"/>
      <c r="K30" s="41"/>
      <c r="L30" s="52" t="s">
        <v>13</v>
      </c>
      <c r="M30" s="60" t="s">
        <v>19</v>
      </c>
      <c r="N30" s="54" t="str">
        <f>UPPER(IF(OR(M30="a",M30="as"),L26,IF(OR(M30="b",M30="bs"),L34,)))</f>
        <v>JAMES</v>
      </c>
      <c r="O30" s="74"/>
      <c r="P30" s="42"/>
      <c r="Q30" s="69"/>
      <c r="R30" s="46"/>
    </row>
    <row r="31" spans="1:18" s="47" customFormat="1" ht="9.6" customHeight="1">
      <c r="A31" s="49">
        <v>13</v>
      </c>
      <c r="B31" s="37">
        <f>IF($D31="","",VLOOKUP($D31,'[4]Boys Si Main Draw Prep'!$A$7:$P$38,15))</f>
        <v>0</v>
      </c>
      <c r="C31" s="37">
        <f>IF($D31="","",VLOOKUP($D31,'[4]Boys Si Main Draw Prep'!$A$7:$P$38,16))</f>
        <v>0</v>
      </c>
      <c r="D31" s="38">
        <v>15</v>
      </c>
      <c r="E31" s="37" t="str">
        <f>UPPER(IF($D31="","",VLOOKUP($D31,'[4]Boys Si Main Draw Prep'!$A$7:$P$38,2)))</f>
        <v>NIDHAN</v>
      </c>
      <c r="F31" s="37" t="str">
        <f>IF($D31="","",VLOOKUP($D31,'[4]Boys Si Main Draw Prep'!$A$7:$P$38,3))</f>
        <v>Christian</v>
      </c>
      <c r="G31" s="37"/>
      <c r="H31" s="37">
        <f>IF($D31="","",VLOOKUP($D31,'[4]Boys Si Main Draw Prep'!$A$7:$P$38,4))</f>
        <v>0</v>
      </c>
      <c r="I31" s="68"/>
      <c r="J31" s="41"/>
      <c r="K31" s="41"/>
      <c r="L31" s="41"/>
      <c r="M31" s="64"/>
      <c r="N31" s="41"/>
      <c r="O31" s="43"/>
      <c r="P31" s="42"/>
      <c r="Q31" s="69"/>
      <c r="R31" s="46"/>
    </row>
    <row r="32" spans="1:18" s="47" customFormat="1" ht="9.6" customHeight="1">
      <c r="A32" s="49"/>
      <c r="B32" s="50"/>
      <c r="C32" s="50"/>
      <c r="D32" s="58"/>
      <c r="E32" s="41"/>
      <c r="F32" s="41"/>
      <c r="G32" s="51"/>
      <c r="H32" s="52" t="s">
        <v>13</v>
      </c>
      <c r="I32" s="53" t="s">
        <v>17</v>
      </c>
      <c r="J32" s="54" t="str">
        <f>UPPER(IF(OR(I32="a",I32="as"),E31,IF(OR(I32="b",I32="bs"),E33,)))</f>
        <v>NIDHAN</v>
      </c>
      <c r="K32" s="54"/>
      <c r="L32" s="41"/>
      <c r="M32" s="64"/>
      <c r="N32" s="42"/>
      <c r="O32" s="43"/>
      <c r="P32" s="42"/>
      <c r="Q32" s="69"/>
      <c r="R32" s="46"/>
    </row>
    <row r="33" spans="1:18" s="47" customFormat="1" ht="9.6" customHeight="1">
      <c r="A33" s="49">
        <v>14</v>
      </c>
      <c r="B33" s="37">
        <f>IF($D33="","",VLOOKUP($D33,'[4]Boys Si Main Draw Prep'!$A$7:$P$38,15))</f>
        <v>0</v>
      </c>
      <c r="C33" s="37">
        <f>IF($D33="","",VLOOKUP($D33,'[4]Boys Si Main Draw Prep'!$A$7:$P$38,16))</f>
        <v>0</v>
      </c>
      <c r="D33" s="38">
        <v>20</v>
      </c>
      <c r="E33" s="37" t="str">
        <f>UPPER(IF($D33="","",VLOOKUP($D33,'[4]Boys Si Main Draw Prep'!$A$7:$P$38,2)))</f>
        <v>BYE</v>
      </c>
      <c r="F33" s="37">
        <f>IF($D33="","",VLOOKUP($D33,'[4]Boys Si Main Draw Prep'!$A$7:$P$38,3))</f>
        <v>0</v>
      </c>
      <c r="G33" s="37"/>
      <c r="H33" s="37">
        <f>IF($D33="","",VLOOKUP($D33,'[4]Boys Si Main Draw Prep'!$A$7:$P$38,4))</f>
        <v>0</v>
      </c>
      <c r="I33" s="56"/>
      <c r="J33" s="41"/>
      <c r="K33" s="57"/>
      <c r="L33" s="41"/>
      <c r="M33" s="64"/>
      <c r="N33" s="42"/>
      <c r="O33" s="43"/>
      <c r="P33" s="42"/>
      <c r="Q33" s="69"/>
      <c r="R33" s="46"/>
    </row>
    <row r="34" spans="1:18" s="47" customFormat="1" ht="9.6" customHeight="1">
      <c r="A34" s="49"/>
      <c r="B34" s="50"/>
      <c r="C34" s="50"/>
      <c r="D34" s="58"/>
      <c r="E34" s="41"/>
      <c r="F34" s="41"/>
      <c r="G34" s="51"/>
      <c r="H34" s="41"/>
      <c r="I34" s="59"/>
      <c r="J34" s="52" t="s">
        <v>13</v>
      </c>
      <c r="K34" s="60"/>
      <c r="L34" s="54" t="str">
        <f>UPPER(IF(OR(K34="a",K34="as"),J32,IF(OR(K34="b",K34="bs"),J36,)))</f>
        <v/>
      </c>
      <c r="M34" s="71"/>
      <c r="N34" s="42"/>
      <c r="O34" s="43"/>
      <c r="P34" s="42"/>
      <c r="Q34" s="69"/>
      <c r="R34" s="46"/>
    </row>
    <row r="35" spans="1:18" s="47" customFormat="1" ht="9.6" customHeight="1">
      <c r="A35" s="49">
        <v>15</v>
      </c>
      <c r="B35" s="37">
        <f>IF($D35="","",VLOOKUP($D35,'[4]Boys Si Main Draw Prep'!$A$7:$P$38,15))</f>
        <v>0</v>
      </c>
      <c r="C35" s="37">
        <f>IF($D35="","",VLOOKUP($D35,'[4]Boys Si Main Draw Prep'!$A$7:$P$38,16))</f>
        <v>0</v>
      </c>
      <c r="D35" s="38">
        <v>12</v>
      </c>
      <c r="E35" s="37" t="str">
        <f>UPPER(IF($D35="","",VLOOKUP($D35,'[4]Boys Si Main Draw Prep'!$A$7:$P$38,2)))</f>
        <v>KHAN</v>
      </c>
      <c r="F35" s="37" t="str">
        <f>IF($D35="","",VLOOKUP($D35,'[4]Boys Si Main Draw Prep'!$A$7:$P$38,3))</f>
        <v>Javed</v>
      </c>
      <c r="G35" s="37"/>
      <c r="H35" s="37">
        <f>IF($D35="","",VLOOKUP($D35,'[4]Boys Si Main Draw Prep'!$A$7:$P$38,4))</f>
        <v>0</v>
      </c>
      <c r="I35" s="40"/>
      <c r="J35" s="41"/>
      <c r="K35" s="63"/>
      <c r="L35" s="41"/>
      <c r="M35" s="62"/>
      <c r="N35" s="42"/>
      <c r="O35" s="43"/>
      <c r="P35" s="42"/>
      <c r="Q35" s="69"/>
      <c r="R35" s="46"/>
    </row>
    <row r="36" spans="1:18" s="47" customFormat="1" ht="9.6" customHeight="1">
      <c r="A36" s="49"/>
      <c r="B36" s="50"/>
      <c r="C36" s="50"/>
      <c r="D36" s="50"/>
      <c r="E36" s="41"/>
      <c r="F36" s="41"/>
      <c r="G36" s="51"/>
      <c r="H36" s="52" t="s">
        <v>13</v>
      </c>
      <c r="I36" s="53" t="s">
        <v>17</v>
      </c>
      <c r="J36" s="54" t="str">
        <f>UPPER(IF(OR(I36="a",I36="as"),E35,IF(OR(I36="b",I36="bs"),E37,)))</f>
        <v>KHAN</v>
      </c>
      <c r="K36" s="65"/>
      <c r="L36" s="41"/>
      <c r="M36" s="62"/>
      <c r="N36" s="42"/>
      <c r="O36" s="43"/>
      <c r="P36" s="42"/>
      <c r="Q36" s="69"/>
      <c r="R36" s="46"/>
    </row>
    <row r="37" spans="1:18" s="47" customFormat="1" ht="9.6" customHeight="1">
      <c r="A37" s="36">
        <v>16</v>
      </c>
      <c r="B37" s="37">
        <f>IF($D37="","",VLOOKUP($D37,'[4]Boys Si Main Draw Prep'!$A$7:$P$38,15))</f>
        <v>0</v>
      </c>
      <c r="C37" s="37">
        <f>IF($D37="","",VLOOKUP($D37,'[4]Boys Si Main Draw Prep'!$A$7:$P$38,16))</f>
        <v>0</v>
      </c>
      <c r="D37" s="38">
        <v>20</v>
      </c>
      <c r="E37" s="39" t="str">
        <f>UPPER(IF($D37="","",VLOOKUP($D37,'[4]Boys Si Main Draw Prep'!$A$7:$P$38,2)))</f>
        <v>BYE</v>
      </c>
      <c r="F37" s="39">
        <f>IF($D37="","",VLOOKUP($D37,'[4]Boys Si Main Draw Prep'!$A$7:$P$38,3))</f>
        <v>0</v>
      </c>
      <c r="G37" s="39"/>
      <c r="H37" s="39">
        <f>IF($D37="","",VLOOKUP($D37,'[4]Boys Si Main Draw Prep'!$A$7:$P$38,4))</f>
        <v>0</v>
      </c>
      <c r="I37" s="66"/>
      <c r="J37" s="41"/>
      <c r="K37" s="41"/>
      <c r="L37" s="41"/>
      <c r="M37" s="62"/>
      <c r="N37" s="43"/>
      <c r="O37" s="43"/>
      <c r="P37" s="42"/>
      <c r="Q37" s="69"/>
      <c r="R37" s="46"/>
    </row>
    <row r="38" spans="1:18" s="47" customFormat="1" ht="9.6" customHeight="1">
      <c r="A38" s="49"/>
      <c r="B38" s="50"/>
      <c r="C38" s="50"/>
      <c r="D38" s="50"/>
      <c r="E38" s="41"/>
      <c r="F38" s="41"/>
      <c r="G38" s="51"/>
      <c r="H38" s="41"/>
      <c r="I38" s="59"/>
      <c r="J38" s="41"/>
      <c r="K38" s="41"/>
      <c r="L38" s="41"/>
      <c r="M38" s="62"/>
      <c r="N38" s="75" t="s">
        <v>25</v>
      </c>
      <c r="O38" s="76"/>
      <c r="P38" s="54" t="s">
        <v>189</v>
      </c>
      <c r="Q38" s="77"/>
      <c r="R38" s="46"/>
    </row>
    <row r="39" spans="1:18" s="47" customFormat="1" ht="9.6" customHeight="1">
      <c r="A39" s="36">
        <v>17</v>
      </c>
      <c r="B39" s="37">
        <f>IF($D39="","",VLOOKUP($D39,'[4]Boys Si Main Draw Prep'!$A$7:$P$38,15))</f>
        <v>0</v>
      </c>
      <c r="C39" s="37">
        <f>IF($D39="","",VLOOKUP($D39,'[4]Boys Si Main Draw Prep'!$A$7:$P$38,16))</f>
        <v>0</v>
      </c>
      <c r="D39" s="38">
        <v>8</v>
      </c>
      <c r="E39" s="39" t="str">
        <f>UPPER(IF($D39="","",VLOOKUP($D39,'[4]Boys Si Main Draw Prep'!$A$7:$P$38,2)))</f>
        <v>JAGMOHAN</v>
      </c>
      <c r="F39" s="39" t="str">
        <f>IF($D39="","",VLOOKUP($D39,'[4]Boys Si Main Draw Prep'!$A$7:$P$38,3))</f>
        <v>Josiah</v>
      </c>
      <c r="G39" s="39"/>
      <c r="H39" s="39">
        <f>IF($D39="","",VLOOKUP($D39,'[4]Boys Si Main Draw Prep'!$A$7:$P$38,4))</f>
        <v>0</v>
      </c>
      <c r="I39" s="40"/>
      <c r="J39" s="41"/>
      <c r="K39" s="41"/>
      <c r="L39" s="41"/>
      <c r="M39" s="62"/>
      <c r="N39" s="52" t="s">
        <v>13</v>
      </c>
      <c r="O39" s="78"/>
      <c r="P39" s="41" t="s">
        <v>190</v>
      </c>
      <c r="Q39" s="69"/>
      <c r="R39" s="46"/>
    </row>
    <row r="40" spans="1:18" s="47" customFormat="1" ht="9.6" customHeight="1">
      <c r="A40" s="49"/>
      <c r="B40" s="50"/>
      <c r="C40" s="50"/>
      <c r="D40" s="50"/>
      <c r="E40" s="41"/>
      <c r="F40" s="41"/>
      <c r="G40" s="51"/>
      <c r="H40" s="52" t="s">
        <v>13</v>
      </c>
      <c r="I40" s="53" t="s">
        <v>23</v>
      </c>
      <c r="J40" s="54" t="str">
        <f>UPPER(IF(OR(I40="a",I40="as"),E39,IF(OR(I40="b",I40="bs"),E41,)))</f>
        <v>OLIVIER</v>
      </c>
      <c r="K40" s="54"/>
      <c r="L40" s="41"/>
      <c r="M40" s="62"/>
      <c r="N40" s="42"/>
      <c r="O40" s="43"/>
      <c r="P40" s="42"/>
      <c r="Q40" s="69"/>
      <c r="R40" s="46"/>
    </row>
    <row r="41" spans="1:18" s="47" customFormat="1" ht="9.6" customHeight="1">
      <c r="A41" s="49">
        <v>18</v>
      </c>
      <c r="B41" s="37">
        <f>IF($D41="","",VLOOKUP($D41,'[4]Boys Si Main Draw Prep'!$A$7:$P$38,15))</f>
        <v>0</v>
      </c>
      <c r="C41" s="37">
        <f>IF($D41="","",VLOOKUP($D41,'[4]Boys Si Main Draw Prep'!$A$7:$P$38,16))</f>
        <v>0</v>
      </c>
      <c r="D41" s="38">
        <v>16</v>
      </c>
      <c r="E41" s="37" t="str">
        <f>UPPER(IF($D41="","",VLOOKUP($D41,'[4]Boys Si Main Draw Prep'!$A$7:$P$38,2)))</f>
        <v>OLIVIER</v>
      </c>
      <c r="F41" s="37" t="str">
        <f>IF($D41="","",VLOOKUP($D41,'[4]Boys Si Main Draw Prep'!$A$7:$P$38,3))</f>
        <v>Derrel</v>
      </c>
      <c r="G41" s="37"/>
      <c r="H41" s="37">
        <f>IF($D41="","",VLOOKUP($D41,'[4]Boys Si Main Draw Prep'!$A$7:$P$38,4))</f>
        <v>0</v>
      </c>
      <c r="I41" s="56"/>
      <c r="J41" s="41" t="s">
        <v>61</v>
      </c>
      <c r="K41" s="57"/>
      <c r="L41" s="41"/>
      <c r="M41" s="62"/>
      <c r="N41" s="42"/>
      <c r="O41" s="43"/>
      <c r="P41" s="42"/>
      <c r="Q41" s="69"/>
      <c r="R41" s="46"/>
    </row>
    <row r="42" spans="1:18" s="47" customFormat="1" ht="9.6" customHeight="1">
      <c r="A42" s="49"/>
      <c r="B42" s="50"/>
      <c r="C42" s="50"/>
      <c r="D42" s="58"/>
      <c r="E42" s="41"/>
      <c r="F42" s="41"/>
      <c r="G42" s="51"/>
      <c r="H42" s="41"/>
      <c r="I42" s="59"/>
      <c r="J42" s="52" t="s">
        <v>13</v>
      </c>
      <c r="K42" s="60" t="s">
        <v>19</v>
      </c>
      <c r="L42" s="54" t="str">
        <f>UPPER(IF(OR(K42="a",K42="as"),J40,IF(OR(K42="b",K42="bs"),J44,)))</f>
        <v>OLIVIER</v>
      </c>
      <c r="M42" s="61"/>
      <c r="N42" s="42"/>
      <c r="O42" s="43"/>
      <c r="P42" s="42"/>
      <c r="Q42" s="69"/>
      <c r="R42" s="46"/>
    </row>
    <row r="43" spans="1:18" s="47" customFormat="1" ht="9.6" customHeight="1">
      <c r="A43" s="49">
        <v>19</v>
      </c>
      <c r="B43" s="37">
        <f>IF($D43="","",VLOOKUP($D43,'[4]Boys Si Main Draw Prep'!$A$7:$P$38,15))</f>
        <v>0</v>
      </c>
      <c r="C43" s="37">
        <f>IF($D43="","",VLOOKUP($D43,'[4]Boys Si Main Draw Prep'!$A$7:$P$38,16))</f>
        <v>0</v>
      </c>
      <c r="D43" s="38">
        <v>20</v>
      </c>
      <c r="E43" s="37" t="str">
        <f>UPPER(IF($D43="","",VLOOKUP($D43,'[4]Boys Si Main Draw Prep'!$A$7:$P$38,2)))</f>
        <v>BYE</v>
      </c>
      <c r="F43" s="37">
        <f>IF($D43="","",VLOOKUP($D43,'[4]Boys Si Main Draw Prep'!$A$7:$P$38,3))</f>
        <v>0</v>
      </c>
      <c r="G43" s="37"/>
      <c r="H43" s="37">
        <f>IF($D43="","",VLOOKUP($D43,'[4]Boys Si Main Draw Prep'!$A$7:$P$38,4))</f>
        <v>0</v>
      </c>
      <c r="I43" s="40"/>
      <c r="J43" s="41"/>
      <c r="K43" s="63"/>
      <c r="L43" s="41"/>
      <c r="M43" s="64"/>
      <c r="N43" s="42"/>
      <c r="O43" s="43"/>
      <c r="P43" s="42"/>
      <c r="Q43" s="69"/>
      <c r="R43" s="46"/>
    </row>
    <row r="44" spans="1:18" s="47" customFormat="1" ht="9.6" customHeight="1">
      <c r="A44" s="49"/>
      <c r="B44" s="50"/>
      <c r="C44" s="50"/>
      <c r="D44" s="58"/>
      <c r="E44" s="41"/>
      <c r="F44" s="41"/>
      <c r="G44" s="51"/>
      <c r="H44" s="52" t="s">
        <v>13</v>
      </c>
      <c r="I44" s="53" t="s">
        <v>27</v>
      </c>
      <c r="J44" s="54" t="str">
        <f>UPPER(IF(OR(I44="a",I44="as"),E43,IF(OR(I44="b",I44="bs"),E45,)))</f>
        <v>FURLONGE</v>
      </c>
      <c r="K44" s="65"/>
      <c r="L44" s="41"/>
      <c r="M44" s="64"/>
      <c r="N44" s="42"/>
      <c r="O44" s="43"/>
      <c r="P44" s="42"/>
      <c r="Q44" s="69"/>
      <c r="R44" s="46"/>
    </row>
    <row r="45" spans="1:18" s="47" customFormat="1" ht="9.6" customHeight="1">
      <c r="A45" s="49">
        <v>20</v>
      </c>
      <c r="B45" s="37">
        <f>IF($D45="","",VLOOKUP($D45,'[4]Boys Si Main Draw Prep'!$A$7:$P$38,15))</f>
        <v>0</v>
      </c>
      <c r="C45" s="37">
        <f>IF($D45="","",VLOOKUP($D45,'[4]Boys Si Main Draw Prep'!$A$7:$P$38,16))</f>
        <v>0</v>
      </c>
      <c r="D45" s="38">
        <v>6</v>
      </c>
      <c r="E45" s="37" t="str">
        <f>UPPER(IF($D45="","",VLOOKUP($D45,'[4]Boys Si Main Draw Prep'!$A$7:$P$38,2)))</f>
        <v>FURLONGE</v>
      </c>
      <c r="F45" s="37" t="str">
        <f>IF($D45="","",VLOOKUP($D45,'[4]Boys Si Main Draw Prep'!$A$7:$P$38,3))</f>
        <v>William</v>
      </c>
      <c r="G45" s="37"/>
      <c r="H45" s="37">
        <f>IF($D45="","",VLOOKUP($D45,'[4]Boys Si Main Draw Prep'!$A$7:$P$38,4))</f>
        <v>0</v>
      </c>
      <c r="I45" s="66"/>
      <c r="J45" s="41"/>
      <c r="K45" s="41"/>
      <c r="L45" s="41"/>
      <c r="M45" s="64"/>
      <c r="N45" s="42"/>
      <c r="O45" s="43"/>
      <c r="P45" s="42"/>
      <c r="Q45" s="69"/>
      <c r="R45" s="46"/>
    </row>
    <row r="46" spans="1:18" s="47" customFormat="1" ht="9.6" customHeight="1">
      <c r="A46" s="49"/>
      <c r="B46" s="50"/>
      <c r="C46" s="50"/>
      <c r="D46" s="58"/>
      <c r="E46" s="41"/>
      <c r="F46" s="41"/>
      <c r="G46" s="51"/>
      <c r="H46" s="67"/>
      <c r="I46" s="59"/>
      <c r="J46" s="41"/>
      <c r="K46" s="41"/>
      <c r="L46" s="52" t="s">
        <v>13</v>
      </c>
      <c r="M46" s="60" t="s">
        <v>23</v>
      </c>
      <c r="N46" s="54" t="str">
        <f>UPPER(IF(OR(M46="a",M46="as"),L42,IF(OR(M46="b",M46="bs"),L50,)))</f>
        <v>ESCALANTE</v>
      </c>
      <c r="O46" s="73"/>
      <c r="P46" s="42"/>
      <c r="Q46" s="69"/>
      <c r="R46" s="46"/>
    </row>
    <row r="47" spans="1:18" s="47" customFormat="1" ht="9.6" customHeight="1">
      <c r="A47" s="49">
        <v>21</v>
      </c>
      <c r="B47" s="37">
        <f>IF($D47="","",VLOOKUP($D47,'[4]Boys Si Main Draw Prep'!$A$7:$P$38,15))</f>
        <v>0</v>
      </c>
      <c r="C47" s="37">
        <f>IF($D47="","",VLOOKUP($D47,'[4]Boys Si Main Draw Prep'!$A$7:$P$38,16))</f>
        <v>0</v>
      </c>
      <c r="D47" s="38">
        <v>20</v>
      </c>
      <c r="E47" s="37" t="str">
        <f>UPPER(IF($D47="","",VLOOKUP($D47,'[4]Boys Si Main Draw Prep'!$A$7:$P$38,2)))</f>
        <v>BYE</v>
      </c>
      <c r="F47" s="37">
        <f>IF($D47="","",VLOOKUP($D47,'[4]Boys Si Main Draw Prep'!$A$7:$P$38,3))</f>
        <v>0</v>
      </c>
      <c r="G47" s="37"/>
      <c r="H47" s="37">
        <f>IF($D47="","",VLOOKUP($D47,'[4]Boys Si Main Draw Prep'!$A$7:$P$38,4))</f>
        <v>0</v>
      </c>
      <c r="I47" s="68"/>
      <c r="J47" s="41"/>
      <c r="K47" s="41"/>
      <c r="L47" s="41"/>
      <c r="M47" s="64"/>
      <c r="N47" s="41" t="s">
        <v>16</v>
      </c>
      <c r="O47" s="69"/>
      <c r="P47" s="42"/>
      <c r="Q47" s="69"/>
      <c r="R47" s="46"/>
    </row>
    <row r="48" spans="1:18" s="47" customFormat="1" ht="9.6" customHeight="1">
      <c r="A48" s="49"/>
      <c r="B48" s="50"/>
      <c r="C48" s="50"/>
      <c r="D48" s="58"/>
      <c r="E48" s="41"/>
      <c r="F48" s="41"/>
      <c r="G48" s="51"/>
      <c r="H48" s="52" t="s">
        <v>13</v>
      </c>
      <c r="I48" s="53" t="s">
        <v>27</v>
      </c>
      <c r="J48" s="54" t="str">
        <f>UPPER(IF(OR(I48="a",I48="as"),E47,IF(OR(I48="b",I48="bs"),E49,)))</f>
        <v>GARSEE</v>
      </c>
      <c r="K48" s="54"/>
      <c r="L48" s="41"/>
      <c r="M48" s="64"/>
      <c r="N48" s="42"/>
      <c r="O48" s="69"/>
      <c r="P48" s="42"/>
      <c r="Q48" s="69"/>
      <c r="R48" s="46"/>
    </row>
    <row r="49" spans="1:18" s="47" customFormat="1" ht="9.6" customHeight="1">
      <c r="A49" s="49">
        <v>22</v>
      </c>
      <c r="B49" s="37">
        <f>IF($D49="","",VLOOKUP($D49,'[4]Boys Si Main Draw Prep'!$A$7:$P$38,15))</f>
        <v>0</v>
      </c>
      <c r="C49" s="37">
        <f>IF($D49="","",VLOOKUP($D49,'[4]Boys Si Main Draw Prep'!$A$7:$P$38,16))</f>
        <v>0</v>
      </c>
      <c r="D49" s="38">
        <v>7</v>
      </c>
      <c r="E49" s="37" t="str">
        <f>UPPER(IF($D49="","",VLOOKUP($D49,'[4]Boys Si Main Draw Prep'!$A$7:$P$38,2)))</f>
        <v>GARSEE</v>
      </c>
      <c r="F49" s="37" t="str">
        <f>IF($D49="","",VLOOKUP($D49,'[4]Boys Si Main Draw Prep'!$A$7:$P$38,3))</f>
        <v>Jameel</v>
      </c>
      <c r="G49" s="37"/>
      <c r="H49" s="37">
        <f>IF($D49="","",VLOOKUP($D49,'[4]Boys Si Main Draw Prep'!$A$7:$P$38,4))</f>
        <v>0</v>
      </c>
      <c r="I49" s="56"/>
      <c r="J49" s="41"/>
      <c r="K49" s="57"/>
      <c r="L49" s="41"/>
      <c r="M49" s="64"/>
      <c r="N49" s="42"/>
      <c r="O49" s="69"/>
      <c r="P49" s="42"/>
      <c r="Q49" s="69"/>
      <c r="R49" s="46"/>
    </row>
    <row r="50" spans="1:18" s="47" customFormat="1" ht="9.6" customHeight="1">
      <c r="A50" s="49"/>
      <c r="B50" s="50"/>
      <c r="C50" s="50"/>
      <c r="D50" s="58"/>
      <c r="E50" s="41"/>
      <c r="F50" s="41"/>
      <c r="G50" s="51"/>
      <c r="H50" s="41"/>
      <c r="I50" s="59"/>
      <c r="J50" s="52" t="s">
        <v>13</v>
      </c>
      <c r="K50" s="60" t="s">
        <v>23</v>
      </c>
      <c r="L50" s="54" t="str">
        <f>UPPER(IF(OR(K50="a",K50="as"),J48,IF(OR(K50="b",K50="bs"),J52,)))</f>
        <v>ESCALANTE</v>
      </c>
      <c r="M50" s="71"/>
      <c r="N50" s="42"/>
      <c r="O50" s="69"/>
      <c r="P50" s="42"/>
      <c r="Q50" s="69"/>
      <c r="R50" s="46"/>
    </row>
    <row r="51" spans="1:18" s="47" customFormat="1" ht="9.6" customHeight="1">
      <c r="A51" s="49">
        <v>23</v>
      </c>
      <c r="B51" s="37">
        <f>IF($D51="","",VLOOKUP($D51,'[4]Boys Si Main Draw Prep'!$A$7:$P$38,15))</f>
        <v>0</v>
      </c>
      <c r="C51" s="37">
        <f>IF($D51="","",VLOOKUP($D51,'[4]Boys Si Main Draw Prep'!$A$7:$P$38,16))</f>
        <v>0</v>
      </c>
      <c r="D51" s="38">
        <v>20</v>
      </c>
      <c r="E51" s="37" t="str">
        <f>UPPER(IF($D51="","",VLOOKUP($D51,'[4]Boys Si Main Draw Prep'!$A$7:$P$38,2)))</f>
        <v>BYE</v>
      </c>
      <c r="F51" s="37">
        <f>IF($D51="","",VLOOKUP($D51,'[4]Boys Si Main Draw Prep'!$A$7:$P$38,3))</f>
        <v>0</v>
      </c>
      <c r="G51" s="37"/>
      <c r="H51" s="37">
        <f>IF($D51="","",VLOOKUP($D51,'[4]Boys Si Main Draw Prep'!$A$7:$P$38,4))</f>
        <v>0</v>
      </c>
      <c r="I51" s="40"/>
      <c r="J51" s="41"/>
      <c r="K51" s="63"/>
      <c r="L51" s="41" t="s">
        <v>16</v>
      </c>
      <c r="M51" s="62"/>
      <c r="N51" s="42"/>
      <c r="O51" s="69"/>
      <c r="P51" s="42"/>
      <c r="Q51" s="69"/>
      <c r="R51" s="46"/>
    </row>
    <row r="52" spans="1:18" s="47" customFormat="1" ht="9.6" customHeight="1">
      <c r="A52" s="49"/>
      <c r="B52" s="50"/>
      <c r="C52" s="50"/>
      <c r="D52" s="50"/>
      <c r="E52" s="41"/>
      <c r="F52" s="41"/>
      <c r="G52" s="51"/>
      <c r="H52" s="52" t="s">
        <v>13</v>
      </c>
      <c r="I52" s="53" t="s">
        <v>27</v>
      </c>
      <c r="J52" s="54" t="str">
        <f>UPPER(IF(OR(I52="a",I52="as"),E51,IF(OR(I52="b",I52="bs"),E53,)))</f>
        <v>ESCALANTE</v>
      </c>
      <c r="K52" s="65"/>
      <c r="L52" s="41"/>
      <c r="M52" s="62"/>
      <c r="N52" s="42"/>
      <c r="O52" s="69"/>
      <c r="P52" s="42"/>
      <c r="Q52" s="69"/>
      <c r="R52" s="46"/>
    </row>
    <row r="53" spans="1:18" s="47" customFormat="1" ht="9.6" customHeight="1">
      <c r="A53" s="36">
        <v>24</v>
      </c>
      <c r="B53" s="37">
        <f>IF($D53="","",VLOOKUP($D53,'[4]Boys Si Main Draw Prep'!$A$7:$P$38,15))</f>
        <v>0</v>
      </c>
      <c r="C53" s="37">
        <f>IF($D53="","",VLOOKUP($D53,'[4]Boys Si Main Draw Prep'!$A$7:$P$38,16))</f>
        <v>0</v>
      </c>
      <c r="D53" s="38">
        <v>4</v>
      </c>
      <c r="E53" s="39" t="str">
        <f>UPPER(IF($D53="","",VLOOKUP($D53,'[4]Boys Si Main Draw Prep'!$A$7:$P$38,2)))</f>
        <v>ESCALANTE</v>
      </c>
      <c r="F53" s="39" t="str">
        <f>IF($D53="","",VLOOKUP($D53,'[4]Boys Si Main Draw Prep'!$A$7:$P$38,3))</f>
        <v>Adam</v>
      </c>
      <c r="G53" s="39"/>
      <c r="H53" s="39">
        <f>IF($D53="","",VLOOKUP($D53,'[4]Boys Si Main Draw Prep'!$A$7:$P$38,4))</f>
        <v>0</v>
      </c>
      <c r="I53" s="66"/>
      <c r="J53" s="41"/>
      <c r="K53" s="41"/>
      <c r="L53" s="41"/>
      <c r="M53" s="62"/>
      <c r="N53" s="42"/>
      <c r="O53" s="69"/>
      <c r="P53" s="42"/>
      <c r="Q53" s="69"/>
      <c r="R53" s="46"/>
    </row>
    <row r="54" spans="1:18" s="47" customFormat="1" ht="9.6" customHeight="1">
      <c r="A54" s="49"/>
      <c r="B54" s="50"/>
      <c r="C54" s="50"/>
      <c r="D54" s="50"/>
      <c r="E54" s="67"/>
      <c r="F54" s="67"/>
      <c r="G54" s="72"/>
      <c r="H54" s="67"/>
      <c r="I54" s="59"/>
      <c r="J54" s="41"/>
      <c r="K54" s="41"/>
      <c r="L54" s="41"/>
      <c r="M54" s="62"/>
      <c r="N54" s="52" t="s">
        <v>13</v>
      </c>
      <c r="O54" s="60" t="s">
        <v>23</v>
      </c>
      <c r="P54" s="54" t="str">
        <f>UPPER(IF(OR(O54="a",O54="as"),N46,IF(OR(O54="b",O54="bs"),N62,)))</f>
        <v>ALEXIS</v>
      </c>
      <c r="Q54" s="74"/>
      <c r="R54" s="46"/>
    </row>
    <row r="55" spans="1:18" s="47" customFormat="1" ht="9.6" customHeight="1">
      <c r="A55" s="36">
        <v>25</v>
      </c>
      <c r="B55" s="37">
        <f>IF($D55="","",VLOOKUP($D55,'[4]Boys Si Main Draw Prep'!$A$7:$P$38,15))</f>
        <v>0</v>
      </c>
      <c r="C55" s="37">
        <f>IF($D55="","",VLOOKUP($D55,'[4]Boys Si Main Draw Prep'!$A$7:$P$38,16))</f>
        <v>0</v>
      </c>
      <c r="D55" s="38">
        <v>20</v>
      </c>
      <c r="E55" s="39" t="str">
        <f>UPPER(IF($D55="","",VLOOKUP($D55,'[4]Boys Si Main Draw Prep'!$A$7:$P$38,2)))</f>
        <v>BYE</v>
      </c>
      <c r="F55" s="39">
        <f>IF($D55="","",VLOOKUP($D55,'[4]Boys Si Main Draw Prep'!$A$7:$P$38,3))</f>
        <v>0</v>
      </c>
      <c r="G55" s="39"/>
      <c r="H55" s="39">
        <f>IF($D55="","",VLOOKUP($D55,'[4]Boys Si Main Draw Prep'!$A$7:$P$38,4))</f>
        <v>0</v>
      </c>
      <c r="I55" s="40"/>
      <c r="J55" s="41"/>
      <c r="K55" s="41"/>
      <c r="L55" s="41"/>
      <c r="M55" s="62"/>
      <c r="N55" s="42"/>
      <c r="O55" s="69"/>
      <c r="P55" s="41" t="s">
        <v>22</v>
      </c>
      <c r="Q55" s="43"/>
      <c r="R55" s="46"/>
    </row>
    <row r="56" spans="1:18" s="47" customFormat="1" ht="9.6" customHeight="1">
      <c r="A56" s="49"/>
      <c r="B56" s="50"/>
      <c r="C56" s="50"/>
      <c r="D56" s="50"/>
      <c r="E56" s="41"/>
      <c r="F56" s="41"/>
      <c r="G56" s="51"/>
      <c r="H56" s="52" t="s">
        <v>13</v>
      </c>
      <c r="I56" s="53" t="s">
        <v>27</v>
      </c>
      <c r="J56" s="54" t="str">
        <f>UPPER(IF(OR(I56="a",I56="as"),E55,IF(OR(I56="b",I56="bs"),E57,)))</f>
        <v>MUKERJI</v>
      </c>
      <c r="K56" s="54"/>
      <c r="L56" s="41"/>
      <c r="M56" s="62"/>
      <c r="N56" s="42"/>
      <c r="O56" s="69"/>
      <c r="P56" s="42"/>
      <c r="Q56" s="43"/>
      <c r="R56" s="46"/>
    </row>
    <row r="57" spans="1:18" s="47" customFormat="1" ht="9.6" customHeight="1">
      <c r="A57" s="49">
        <v>26</v>
      </c>
      <c r="B57" s="37">
        <f>IF($D57="","",VLOOKUP($D57,'[4]Boys Si Main Draw Prep'!$A$7:$P$38,15))</f>
        <v>0</v>
      </c>
      <c r="C57" s="37">
        <f>IF($D57="","",VLOOKUP($D57,'[4]Boys Si Main Draw Prep'!$A$7:$P$38,16))</f>
        <v>0</v>
      </c>
      <c r="D57" s="38">
        <v>14</v>
      </c>
      <c r="E57" s="37" t="str">
        <f>UPPER(IF($D57="","",VLOOKUP($D57,'[4]Boys Si Main Draw Prep'!$A$7:$P$38,2)))</f>
        <v>MUKERJI</v>
      </c>
      <c r="F57" s="37" t="str">
        <f>IF($D57="","",VLOOKUP($D57,'[4]Boys Si Main Draw Prep'!$A$7:$P$38,3))</f>
        <v>Jordan</v>
      </c>
      <c r="G57" s="37"/>
      <c r="H57" s="37">
        <f>IF($D57="","",VLOOKUP($D57,'[4]Boys Si Main Draw Prep'!$A$7:$P$38,4))</f>
        <v>0</v>
      </c>
      <c r="I57" s="56"/>
      <c r="J57" s="41"/>
      <c r="K57" s="57"/>
      <c r="L57" s="41"/>
      <c r="M57" s="62"/>
      <c r="N57" s="42"/>
      <c r="O57" s="69"/>
      <c r="P57" s="42"/>
      <c r="Q57" s="43"/>
      <c r="R57" s="46"/>
    </row>
    <row r="58" spans="1:18" s="47" customFormat="1" ht="9.6" customHeight="1">
      <c r="A58" s="49"/>
      <c r="B58" s="50"/>
      <c r="C58" s="50"/>
      <c r="D58" s="58"/>
      <c r="E58" s="41"/>
      <c r="F58" s="41"/>
      <c r="G58" s="51"/>
      <c r="H58" s="41"/>
      <c r="I58" s="59"/>
      <c r="J58" s="52" t="s">
        <v>13</v>
      </c>
      <c r="K58" s="60" t="s">
        <v>19</v>
      </c>
      <c r="L58" s="54" t="str">
        <f>UPPER(IF(OR(K58="a",K58="as"),J56,IF(OR(K58="b",K58="bs"),J60,)))</f>
        <v>MUKERJI</v>
      </c>
      <c r="M58" s="61"/>
      <c r="N58" s="42"/>
      <c r="O58" s="69"/>
      <c r="P58" s="42"/>
      <c r="Q58" s="43"/>
      <c r="R58" s="46"/>
    </row>
    <row r="59" spans="1:18" s="47" customFormat="1" ht="9.6" customHeight="1">
      <c r="A59" s="49">
        <v>27</v>
      </c>
      <c r="B59" s="37">
        <f>IF($D59="","",VLOOKUP($D59,'[4]Boys Si Main Draw Prep'!$A$7:$P$38,15))</f>
        <v>0</v>
      </c>
      <c r="C59" s="37">
        <f>IF($D59="","",VLOOKUP($D59,'[4]Boys Si Main Draw Prep'!$A$7:$P$38,16))</f>
        <v>0</v>
      </c>
      <c r="D59" s="38">
        <v>20</v>
      </c>
      <c r="E59" s="37" t="str">
        <f>UPPER(IF($D59="","",VLOOKUP($D59,'[4]Boys Si Main Draw Prep'!$A$7:$P$38,2)))</f>
        <v>BYE</v>
      </c>
      <c r="F59" s="37">
        <f>IF($D59="","",VLOOKUP($D59,'[4]Boys Si Main Draw Prep'!$A$7:$P$38,3))</f>
        <v>0</v>
      </c>
      <c r="G59" s="37"/>
      <c r="H59" s="37">
        <f>IF($D59="","",VLOOKUP($D59,'[4]Boys Si Main Draw Prep'!$A$7:$P$38,4))</f>
        <v>0</v>
      </c>
      <c r="I59" s="40"/>
      <c r="J59" s="41"/>
      <c r="K59" s="63"/>
      <c r="L59" s="41" t="s">
        <v>62</v>
      </c>
      <c r="M59" s="64"/>
      <c r="N59" s="42"/>
      <c r="O59" s="69"/>
      <c r="P59" s="42"/>
      <c r="Q59" s="43"/>
      <c r="R59" s="80"/>
    </row>
    <row r="60" spans="1:18" s="47" customFormat="1" ht="9.6" customHeight="1">
      <c r="A60" s="49"/>
      <c r="B60" s="50"/>
      <c r="C60" s="50"/>
      <c r="D60" s="58"/>
      <c r="E60" s="41"/>
      <c r="F60" s="41"/>
      <c r="G60" s="51"/>
      <c r="H60" s="52" t="s">
        <v>13</v>
      </c>
      <c r="I60" s="53" t="s">
        <v>27</v>
      </c>
      <c r="J60" s="54" t="str">
        <f>UPPER(IF(OR(I60="a",I60="as"),E59,IF(OR(I60="b",I60="bs"),E61,)))</f>
        <v>LEE YOUNG</v>
      </c>
      <c r="K60" s="65"/>
      <c r="L60" s="41"/>
      <c r="M60" s="64"/>
      <c r="N60" s="42"/>
      <c r="O60" s="69"/>
      <c r="P60" s="42"/>
      <c r="Q60" s="43"/>
      <c r="R60" s="46"/>
    </row>
    <row r="61" spans="1:18" s="47" customFormat="1" ht="9.6" customHeight="1">
      <c r="A61" s="49">
        <v>28</v>
      </c>
      <c r="B61" s="37">
        <f>IF($D61="","",VLOOKUP($D61,'[4]Boys Si Main Draw Prep'!$A$7:$P$38,15))</f>
        <v>0</v>
      </c>
      <c r="C61" s="37">
        <f>IF($D61="","",VLOOKUP($D61,'[4]Boys Si Main Draw Prep'!$A$7:$P$38,16))</f>
        <v>0</v>
      </c>
      <c r="D61" s="38">
        <v>13</v>
      </c>
      <c r="E61" s="37" t="str">
        <f>UPPER(IF($D61="","",VLOOKUP($D61,'[4]Boys Si Main Draw Prep'!$A$7:$P$38,2)))</f>
        <v>LEE YOUNG</v>
      </c>
      <c r="F61" s="37" t="str">
        <f>IF($D61="","",VLOOKUP($D61,'[4]Boys Si Main Draw Prep'!$A$7:$P$38,3))</f>
        <v>Kyle</v>
      </c>
      <c r="G61" s="37"/>
      <c r="H61" s="37">
        <f>IF($D61="","",VLOOKUP($D61,'[4]Boys Si Main Draw Prep'!$A$7:$P$38,4))</f>
        <v>0</v>
      </c>
      <c r="I61" s="66"/>
      <c r="J61" s="41"/>
      <c r="K61" s="41"/>
      <c r="L61" s="41"/>
      <c r="M61" s="64"/>
      <c r="N61" s="42"/>
      <c r="O61" s="69"/>
      <c r="P61" s="42"/>
      <c r="Q61" s="43"/>
      <c r="R61" s="46"/>
    </row>
    <row r="62" spans="1:18" s="47" customFormat="1" ht="9.6" customHeight="1">
      <c r="A62" s="49"/>
      <c r="B62" s="50"/>
      <c r="C62" s="50"/>
      <c r="D62" s="58"/>
      <c r="E62" s="41"/>
      <c r="F62" s="41"/>
      <c r="G62" s="51"/>
      <c r="H62" s="67"/>
      <c r="I62" s="59"/>
      <c r="J62" s="41"/>
      <c r="K62" s="41"/>
      <c r="L62" s="52" t="s">
        <v>13</v>
      </c>
      <c r="M62" s="60" t="s">
        <v>23</v>
      </c>
      <c r="N62" s="54" t="str">
        <f>UPPER(IF(OR(M62="a",M62="as"),L58,IF(OR(M62="b",M62="bs"),L66,)))</f>
        <v>ALEXIS</v>
      </c>
      <c r="O62" s="74"/>
      <c r="P62" s="42"/>
      <c r="Q62" s="43"/>
      <c r="R62" s="46"/>
    </row>
    <row r="63" spans="1:18" s="47" customFormat="1" ht="9.6" customHeight="1">
      <c r="A63" s="49">
        <v>29</v>
      </c>
      <c r="B63" s="37">
        <f>IF($D63="","",VLOOKUP($D63,'[4]Boys Si Main Draw Prep'!$A$7:$P$38,15))</f>
        <v>0</v>
      </c>
      <c r="C63" s="37">
        <f>IF($D63="","",VLOOKUP($D63,'[4]Boys Si Main Draw Prep'!$A$7:$P$38,16))</f>
        <v>0</v>
      </c>
      <c r="D63" s="38">
        <v>20</v>
      </c>
      <c r="E63" s="37" t="str">
        <f>UPPER(IF($D63="","",VLOOKUP($D63,'[4]Boys Si Main Draw Prep'!$A$7:$P$38,2)))</f>
        <v>BYE</v>
      </c>
      <c r="F63" s="37">
        <f>IF($D63="","",VLOOKUP($D63,'[4]Boys Si Main Draw Prep'!$A$7:$P$38,3))</f>
        <v>0</v>
      </c>
      <c r="G63" s="37"/>
      <c r="H63" s="37">
        <f>IF($D63="","",VLOOKUP($D63,'[4]Boys Si Main Draw Prep'!$A$7:$P$38,4))</f>
        <v>0</v>
      </c>
      <c r="I63" s="68"/>
      <c r="J63" s="41"/>
      <c r="K63" s="41"/>
      <c r="L63" s="41"/>
      <c r="M63" s="64"/>
      <c r="N63" s="41" t="s">
        <v>21</v>
      </c>
      <c r="O63" s="62"/>
      <c r="P63" s="44"/>
      <c r="Q63" s="45"/>
      <c r="R63" s="46"/>
    </row>
    <row r="64" spans="1:18" s="47" customFormat="1" ht="9.6" customHeight="1">
      <c r="A64" s="49"/>
      <c r="B64" s="50"/>
      <c r="C64" s="50"/>
      <c r="D64" s="58"/>
      <c r="E64" s="41"/>
      <c r="F64" s="41"/>
      <c r="G64" s="51"/>
      <c r="H64" s="52" t="s">
        <v>13</v>
      </c>
      <c r="I64" s="53" t="s">
        <v>29</v>
      </c>
      <c r="J64" s="54" t="str">
        <f>UPPER(IF(OR(I64="a",I64="as"),E63,IF(OR(I64="b",I64="bs"),E65,)))</f>
        <v>JEARY</v>
      </c>
      <c r="K64" s="54"/>
      <c r="L64" s="41"/>
      <c r="M64" s="64"/>
      <c r="N64" s="62"/>
      <c r="O64" s="62"/>
      <c r="P64" s="44"/>
      <c r="Q64" s="45"/>
      <c r="R64" s="46"/>
    </row>
    <row r="65" spans="1:18" s="47" customFormat="1" ht="9.6" customHeight="1">
      <c r="A65" s="49">
        <v>30</v>
      </c>
      <c r="B65" s="37">
        <f>IF($D65="","",VLOOKUP($D65,'[4]Boys Si Main Draw Prep'!$A$7:$P$38,15))</f>
        <v>0</v>
      </c>
      <c r="C65" s="37">
        <f>IF($D65="","",VLOOKUP($D65,'[4]Boys Si Main Draw Prep'!$A$7:$P$38,16))</f>
        <v>0</v>
      </c>
      <c r="D65" s="38">
        <v>9</v>
      </c>
      <c r="E65" s="37" t="str">
        <f>UPPER(IF($D65="","",VLOOKUP($D65,'[4]Boys Si Main Draw Prep'!$A$7:$P$38,2)))</f>
        <v>JEARY</v>
      </c>
      <c r="F65" s="37" t="str">
        <f>IF($D65="","",VLOOKUP($D65,'[4]Boys Si Main Draw Prep'!$A$7:$P$38,3))</f>
        <v>Ethan</v>
      </c>
      <c r="G65" s="37"/>
      <c r="H65" s="37">
        <f>IF($D65="","",VLOOKUP($D65,'[4]Boys Si Main Draw Prep'!$A$7:$P$38,4))</f>
        <v>0</v>
      </c>
      <c r="I65" s="56"/>
      <c r="J65" s="41"/>
      <c r="K65" s="57"/>
      <c r="L65" s="41"/>
      <c r="M65" s="64"/>
      <c r="N65" s="62"/>
      <c r="O65" s="62"/>
      <c r="P65" s="44"/>
      <c r="Q65" s="45"/>
      <c r="R65" s="46"/>
    </row>
    <row r="66" spans="1:18" s="47" customFormat="1" ht="9.6" customHeight="1">
      <c r="A66" s="49"/>
      <c r="B66" s="50"/>
      <c r="C66" s="50"/>
      <c r="D66" s="58"/>
      <c r="E66" s="41"/>
      <c r="F66" s="41"/>
      <c r="G66" s="51"/>
      <c r="H66" s="41"/>
      <c r="I66" s="59"/>
      <c r="J66" s="52" t="s">
        <v>13</v>
      </c>
      <c r="K66" s="60" t="s">
        <v>23</v>
      </c>
      <c r="L66" s="54" t="str">
        <f>UPPER(IF(OR(K66="a",K66="as"),J64,IF(OR(K66="b",K66="bs"),J68,)))</f>
        <v>ALEXIS</v>
      </c>
      <c r="M66" s="71"/>
      <c r="N66" s="62"/>
      <c r="O66" s="62"/>
      <c r="P66" s="44"/>
      <c r="Q66" s="45"/>
      <c r="R66" s="46"/>
    </row>
    <row r="67" spans="1:18" s="47" customFormat="1" ht="9.6" customHeight="1">
      <c r="A67" s="49">
        <v>31</v>
      </c>
      <c r="B67" s="37">
        <f>IF($D67="","",VLOOKUP($D67,'[4]Boys Si Main Draw Prep'!$A$7:$P$38,15))</f>
        <v>0</v>
      </c>
      <c r="C67" s="37">
        <f>IF($D67="","",VLOOKUP($D67,'[4]Boys Si Main Draw Prep'!$A$7:$P$38,16))</f>
        <v>0</v>
      </c>
      <c r="D67" s="38">
        <v>20</v>
      </c>
      <c r="E67" s="37" t="str">
        <f>UPPER(IF($D67="","",VLOOKUP($D67,'[4]Boys Si Main Draw Prep'!$A$7:$P$38,2)))</f>
        <v>BYE</v>
      </c>
      <c r="F67" s="37">
        <f>IF($D67="","",VLOOKUP($D67,'[4]Boys Si Main Draw Prep'!$A$7:$P$38,3))</f>
        <v>0</v>
      </c>
      <c r="G67" s="37"/>
      <c r="H67" s="37">
        <f>IF($D67="","",VLOOKUP($D67,'[4]Boys Si Main Draw Prep'!$A$7:$P$38,4))</f>
        <v>0</v>
      </c>
      <c r="I67" s="40"/>
      <c r="J67" s="41"/>
      <c r="K67" s="63"/>
      <c r="L67" s="41" t="s">
        <v>26</v>
      </c>
      <c r="M67" s="62"/>
      <c r="N67" s="62"/>
      <c r="O67" s="62"/>
      <c r="P67" s="44"/>
      <c r="Q67" s="45"/>
      <c r="R67" s="46"/>
    </row>
    <row r="68" spans="1:18" s="47" customFormat="1" ht="9.6" customHeight="1">
      <c r="A68" s="49"/>
      <c r="B68" s="50"/>
      <c r="C68" s="50"/>
      <c r="D68" s="50"/>
      <c r="E68" s="41"/>
      <c r="F68" s="41"/>
      <c r="G68" s="51"/>
      <c r="H68" s="52" t="s">
        <v>13</v>
      </c>
      <c r="I68" s="53" t="s">
        <v>29</v>
      </c>
      <c r="J68" s="54" t="str">
        <f>UPPER(IF(OR(I68="a",I68="as"),E67,IF(OR(I68="b",I68="bs"),E69,)))</f>
        <v>ALEXIS</v>
      </c>
      <c r="K68" s="65"/>
      <c r="L68" s="41"/>
      <c r="M68" s="62"/>
      <c r="N68" s="62"/>
      <c r="O68" s="62"/>
      <c r="P68" s="44"/>
      <c r="Q68" s="45"/>
      <c r="R68" s="46"/>
    </row>
    <row r="69" spans="1:18" s="47" customFormat="1" ht="9.6" customHeight="1">
      <c r="A69" s="36">
        <v>32</v>
      </c>
      <c r="B69" s="37">
        <f>IF($D69="","",VLOOKUP($D69,'[4]Boys Si Main Draw Prep'!$A$7:$P$38,15))</f>
        <v>0</v>
      </c>
      <c r="C69" s="37">
        <f>IF($D69="","",VLOOKUP($D69,'[4]Boys Si Main Draw Prep'!$A$7:$P$38,16))</f>
        <v>0</v>
      </c>
      <c r="D69" s="38">
        <v>2</v>
      </c>
      <c r="E69" s="39" t="str">
        <f>UPPER(IF($D69="","",VLOOKUP($D69,'[4]Boys Si Main Draw Prep'!$A$7:$P$38,2)))</f>
        <v>ALEXIS</v>
      </c>
      <c r="F69" s="39" t="str">
        <f>IF($D69="","",VLOOKUP($D69,'[4]Boys Si Main Draw Prep'!$A$7:$P$38,3))</f>
        <v>Jaydon</v>
      </c>
      <c r="G69" s="39"/>
      <c r="H69" s="39">
        <f>IF($D69="","",VLOOKUP($D69,'[4]Boys Si Main Draw Prep'!$A$7:$P$38,4))</f>
        <v>0</v>
      </c>
      <c r="I69" s="66"/>
      <c r="J69" s="41"/>
      <c r="K69" s="41"/>
      <c r="L69" s="41"/>
      <c r="M69" s="41"/>
      <c r="N69" s="42"/>
      <c r="O69" s="43"/>
      <c r="P69" s="44"/>
      <c r="Q69" s="45"/>
      <c r="R69" s="46"/>
    </row>
    <row r="70" spans="1:18" s="87" customFormat="1" ht="25.5" customHeight="1">
      <c r="A70" s="81"/>
      <c r="B70" s="81"/>
      <c r="C70" s="81"/>
      <c r="D70" s="81"/>
      <c r="E70" s="82"/>
      <c r="F70" s="82"/>
      <c r="G70" s="82"/>
      <c r="H70" s="82"/>
      <c r="I70" s="83"/>
      <c r="J70" s="84"/>
      <c r="K70" s="85"/>
      <c r="L70" s="84"/>
      <c r="M70" s="85"/>
      <c r="N70" s="84"/>
      <c r="O70" s="85"/>
      <c r="P70" s="84"/>
      <c r="Q70" s="85"/>
      <c r="R70" s="86"/>
    </row>
    <row r="71" spans="1:18" s="100" customFormat="1" ht="10.5" customHeight="1">
      <c r="A71" s="88" t="s">
        <v>34</v>
      </c>
      <c r="B71" s="89"/>
      <c r="C71" s="90"/>
      <c r="D71" s="91" t="s">
        <v>35</v>
      </c>
      <c r="E71" s="92" t="s">
        <v>36</v>
      </c>
      <c r="F71" s="91"/>
      <c r="G71" s="93"/>
      <c r="H71" s="94"/>
      <c r="I71" s="91" t="s">
        <v>35</v>
      </c>
      <c r="J71" s="92" t="s">
        <v>37</v>
      </c>
      <c r="K71" s="95"/>
      <c r="L71" s="92" t="s">
        <v>38</v>
      </c>
      <c r="M71" s="96"/>
      <c r="N71" s="97" t="s">
        <v>39</v>
      </c>
      <c r="O71" s="97"/>
      <c r="P71" s="98"/>
      <c r="Q71" s="99"/>
    </row>
    <row r="72" spans="1:18" s="100" customFormat="1" ht="9" customHeight="1">
      <c r="A72" s="101" t="s">
        <v>40</v>
      </c>
      <c r="B72" s="102"/>
      <c r="C72" s="103"/>
      <c r="D72" s="104">
        <v>1</v>
      </c>
      <c r="E72" s="105" t="str">
        <f>IF(D72&gt;$Q$79,,UPPER(VLOOKUP(D72,'[4]Boys Si Main Draw Prep'!$A$7:$R$134,2)))</f>
        <v>ARNOLD</v>
      </c>
      <c r="F72" s="106"/>
      <c r="G72" s="105"/>
      <c r="H72" s="107"/>
      <c r="I72" s="108" t="s">
        <v>41</v>
      </c>
      <c r="J72" s="102"/>
      <c r="K72" s="109"/>
      <c r="L72" s="102"/>
      <c r="M72" s="110"/>
      <c r="N72" s="111" t="s">
        <v>42</v>
      </c>
      <c r="O72" s="112"/>
      <c r="P72" s="112"/>
      <c r="Q72" s="113"/>
    </row>
    <row r="73" spans="1:18" s="100" customFormat="1" ht="9" customHeight="1">
      <c r="A73" s="101" t="s">
        <v>43</v>
      </c>
      <c r="B73" s="102"/>
      <c r="C73" s="103"/>
      <c r="D73" s="104">
        <v>2</v>
      </c>
      <c r="E73" s="105" t="str">
        <f>IF(D73&gt;$Q$79,,UPPER(VLOOKUP(D73,'[4]Boys Si Main Draw Prep'!$A$7:$R$134,2)))</f>
        <v>ALEXIS</v>
      </c>
      <c r="F73" s="106"/>
      <c r="G73" s="105"/>
      <c r="H73" s="107"/>
      <c r="I73" s="108" t="s">
        <v>44</v>
      </c>
      <c r="J73" s="102"/>
      <c r="K73" s="109"/>
      <c r="L73" s="102"/>
      <c r="M73" s="110"/>
      <c r="N73" s="114"/>
      <c r="O73" s="115"/>
      <c r="P73" s="116"/>
      <c r="Q73" s="117"/>
    </row>
    <row r="74" spans="1:18" s="100" customFormat="1" ht="9" customHeight="1">
      <c r="A74" s="118" t="s">
        <v>45</v>
      </c>
      <c r="B74" s="116"/>
      <c r="C74" s="119"/>
      <c r="D74" s="104">
        <v>3</v>
      </c>
      <c r="E74" s="105" t="str">
        <f>IF(D74&gt;$Q$79,,UPPER(VLOOKUP(D74,'[4]Boys Si Main Draw Prep'!$A$7:$R$134,2)))</f>
        <v>JAMES</v>
      </c>
      <c r="F74" s="106"/>
      <c r="G74" s="105"/>
      <c r="H74" s="107"/>
      <c r="I74" s="108" t="s">
        <v>46</v>
      </c>
      <c r="J74" s="102"/>
      <c r="K74" s="109"/>
      <c r="L74" s="102"/>
      <c r="M74" s="110"/>
      <c r="N74" s="111" t="s">
        <v>47</v>
      </c>
      <c r="O74" s="112"/>
      <c r="P74" s="112"/>
      <c r="Q74" s="113"/>
    </row>
    <row r="75" spans="1:18" s="100" customFormat="1" ht="9" customHeight="1">
      <c r="A75" s="120"/>
      <c r="B75" s="24"/>
      <c r="C75" s="121"/>
      <c r="D75" s="104">
        <v>4</v>
      </c>
      <c r="E75" s="105" t="str">
        <f>IF(D75&gt;$Q$79,,UPPER(VLOOKUP(D75,'[4]Boys Si Main Draw Prep'!$A$7:$R$134,2)))</f>
        <v>ESCALANTE</v>
      </c>
      <c r="F75" s="106"/>
      <c r="G75" s="105"/>
      <c r="H75" s="107"/>
      <c r="I75" s="108" t="s">
        <v>48</v>
      </c>
      <c r="J75" s="102"/>
      <c r="K75" s="109"/>
      <c r="L75" s="102"/>
      <c r="M75" s="110"/>
      <c r="N75" s="102"/>
      <c r="O75" s="109"/>
      <c r="P75" s="102"/>
      <c r="Q75" s="110"/>
    </row>
    <row r="76" spans="1:18" s="100" customFormat="1" ht="9" customHeight="1">
      <c r="A76" s="122" t="s">
        <v>49</v>
      </c>
      <c r="B76" s="123"/>
      <c r="C76" s="124"/>
      <c r="D76" s="104">
        <v>5</v>
      </c>
      <c r="E76" s="105">
        <f>IF(D76&gt;$Q$79,,UPPER(VLOOKUP(D76,'[4]Boys Si Main Draw Prep'!$A$7:$R$134,2)))</f>
        <v>0</v>
      </c>
      <c r="F76" s="106"/>
      <c r="G76" s="105"/>
      <c r="H76" s="107"/>
      <c r="I76" s="108" t="s">
        <v>50</v>
      </c>
      <c r="J76" s="102"/>
      <c r="K76" s="109"/>
      <c r="L76" s="102"/>
      <c r="M76" s="110"/>
      <c r="N76" s="116"/>
      <c r="O76" s="115"/>
      <c r="P76" s="116"/>
      <c r="Q76" s="117"/>
    </row>
    <row r="77" spans="1:18" s="100" customFormat="1" ht="9" customHeight="1">
      <c r="A77" s="101" t="s">
        <v>40</v>
      </c>
      <c r="B77" s="102"/>
      <c r="C77" s="103"/>
      <c r="D77" s="104">
        <v>6</v>
      </c>
      <c r="E77" s="105">
        <f>IF(D77&gt;$Q$79,,UPPER(VLOOKUP(D77,'[4]Boys Si Main Draw Prep'!$A$7:$R$134,2)))</f>
        <v>0</v>
      </c>
      <c r="F77" s="106"/>
      <c r="G77" s="105"/>
      <c r="H77" s="107"/>
      <c r="I77" s="108" t="s">
        <v>51</v>
      </c>
      <c r="J77" s="102"/>
      <c r="K77" s="109"/>
      <c r="L77" s="102"/>
      <c r="M77" s="110"/>
      <c r="N77" s="111" t="s">
        <v>52</v>
      </c>
      <c r="O77" s="112"/>
      <c r="P77" s="112"/>
      <c r="Q77" s="113"/>
    </row>
    <row r="78" spans="1:18" s="100" customFormat="1" ht="9" customHeight="1">
      <c r="A78" s="101" t="s">
        <v>53</v>
      </c>
      <c r="B78" s="102"/>
      <c r="C78" s="125"/>
      <c r="D78" s="104">
        <v>7</v>
      </c>
      <c r="E78" s="105">
        <f>IF(D78&gt;$Q$79,,UPPER(VLOOKUP(D78,'[4]Boys Si Main Draw Prep'!$A$7:$R$134,2)))</f>
        <v>0</v>
      </c>
      <c r="F78" s="106"/>
      <c r="G78" s="105"/>
      <c r="H78" s="107"/>
      <c r="I78" s="108" t="s">
        <v>54</v>
      </c>
      <c r="J78" s="102"/>
      <c r="K78" s="109"/>
      <c r="L78" s="102"/>
      <c r="M78" s="110"/>
      <c r="N78" s="102"/>
      <c r="O78" s="109"/>
      <c r="P78" s="102"/>
      <c r="Q78" s="110"/>
    </row>
    <row r="79" spans="1:18" s="100" customFormat="1" ht="9" customHeight="1">
      <c r="A79" s="118" t="s">
        <v>55</v>
      </c>
      <c r="B79" s="116"/>
      <c r="C79" s="126"/>
      <c r="D79" s="127">
        <v>8</v>
      </c>
      <c r="E79" s="128">
        <f>IF(D79&gt;$Q$79,,UPPER(VLOOKUP(D79,'[4]Boys Si Main Draw Prep'!$A$7:$R$134,2)))</f>
        <v>0</v>
      </c>
      <c r="F79" s="129"/>
      <c r="G79" s="128"/>
      <c r="H79" s="130"/>
      <c r="I79" s="131" t="s">
        <v>56</v>
      </c>
      <c r="J79" s="116"/>
      <c r="K79" s="115"/>
      <c r="L79" s="116"/>
      <c r="M79" s="117"/>
      <c r="N79" s="116" t="str">
        <f>Q4</f>
        <v>Lamech Kevin Clarke</v>
      </c>
      <c r="O79" s="115"/>
      <c r="P79" s="116"/>
      <c r="Q79" s="132">
        <f>MIN(8,'[4]Boys Si Main Draw Prep'!R5)</f>
        <v>4</v>
      </c>
    </row>
  </sheetData>
  <mergeCells count="1">
    <mergeCell ref="F2:L2"/>
  </mergeCells>
  <conditionalFormatting sqref="G39 G41 G7 G9 G11 G13 G15 G17 G19 G23 G43 G45 G47 G49 G51 G53 G21 G25 G27 G29 G31 G33 G35 G37 G55 G57 G59 G61 G63 G65 G67 G69">
    <cfRule type="expression" dxfId="157" priority="1" stopIfTrue="1">
      <formula>AND($D7&lt;9,$C7&gt;0)</formula>
    </cfRule>
  </conditionalFormatting>
  <conditionalFormatting sqref="H8 H40 H16 L14 H20 L30 H24 H48 L46 H52 H32 H44 H36 H12 L62 H28 J18 J26 J34 J42 J50 J58 J66 J10 H56 H64 H68 H60 N22 N39 N54">
    <cfRule type="expression" dxfId="156" priority="2" stopIfTrue="1">
      <formula>AND($N$1="CU",H8="Umpire")</formula>
    </cfRule>
    <cfRule type="expression" dxfId="155" priority="3" stopIfTrue="1">
      <formula>AND($N$1="CU",H8&lt;&gt;"Umpire",I8&lt;&gt;"")</formula>
    </cfRule>
    <cfRule type="expression" dxfId="154" priority="4" stopIfTrue="1">
      <formula>AND($N$1="CU",H8&lt;&gt;"Umpire")</formula>
    </cfRule>
  </conditionalFormatting>
  <conditionalFormatting sqref="D67 D65 D63 D13 D61 D15 D17 D21 D19 D23 D25 D27 D29 D31 D33 D37 D35 D39 D41 D43 D47 D49 D45 D51 D53 D55 D57 D59 D69">
    <cfRule type="expression" dxfId="153" priority="5" stopIfTrue="1">
      <formula>AND($D13&lt;9,$C13&gt;0)</formula>
    </cfRule>
  </conditionalFormatting>
  <conditionalFormatting sqref="L10 L18 L26 L34 L42 L50 L58 L66 N14 N30 N46 N62 P22 P54 J8 J12 J16 J20 J24 J28 J32 J36 J40 J44 J48 J52 J56 J60 J64 J68">
    <cfRule type="expression" dxfId="152" priority="6" stopIfTrue="1">
      <formula>I8="as"</formula>
    </cfRule>
    <cfRule type="expression" dxfId="151" priority="7" stopIfTrue="1">
      <formula>I8="bs"</formula>
    </cfRule>
  </conditionalFormatting>
  <conditionalFormatting sqref="B7 B9 B11 B13 B15 B17 B19 B21 B23 B25 B27 B29 B31 B33 B35 B37 B39 B41 B43 B45 B47 B49 B51 B53 B55 B57 B59 B61 B63 B65 B67 B69">
    <cfRule type="cellIs" dxfId="150" priority="8" stopIfTrue="1" operator="equal">
      <formula>"QA"</formula>
    </cfRule>
    <cfRule type="cellIs" dxfId="149" priority="9" stopIfTrue="1" operator="equal">
      <formula>"DA"</formula>
    </cfRule>
  </conditionalFormatting>
  <conditionalFormatting sqref="I8 I12 I16 I20 I24 I28 I32 I36 I40 I44 I48 I52 I56 I60 I64 I68 K66 K58 K50 K42 K34 K26 K18 K10 M14 M30 M46 M62 Q79 O54 O39 O22">
    <cfRule type="expression" dxfId="148" priority="10" stopIfTrue="1">
      <formula>$N$1="CU"</formula>
    </cfRule>
  </conditionalFormatting>
  <conditionalFormatting sqref="P38">
    <cfRule type="expression" dxfId="147" priority="11" stopIfTrue="1">
      <formula>O39="as"</formula>
    </cfRule>
    <cfRule type="expression" dxfId="146" priority="12" stopIfTrue="1">
      <formula>O39="bs"</formula>
    </cfRule>
  </conditionalFormatting>
  <conditionalFormatting sqref="D7 D9 D11">
    <cfRule type="expression" dxfId="145" priority="13"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paperSize="9" scale="95"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sheetPr enableFormatConditionsCalculation="0">
    <tabColor rgb="FF0070C0"/>
    <pageSetUpPr fitToPage="1"/>
  </sheetPr>
  <dimension ref="A1:T63"/>
  <sheetViews>
    <sheetView showGridLines="0" showZeros="0" workbookViewId="0">
      <selection activeCell="AB23" sqref="AB23"/>
    </sheetView>
  </sheetViews>
  <sheetFormatPr defaultColWidth="8.85546875"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3" customWidth="1"/>
    <col min="10" max="10" width="10.7109375" customWidth="1"/>
    <col min="11" max="11" width="1.7109375" style="133" customWidth="1"/>
    <col min="12" max="12" width="10.7109375" customWidth="1"/>
    <col min="13" max="13" width="1.7109375" style="134" customWidth="1"/>
    <col min="14" max="14" width="10.7109375" customWidth="1"/>
    <col min="15" max="15" width="1.7109375" style="133" customWidth="1"/>
    <col min="16" max="16" width="10.7109375" customWidth="1"/>
    <col min="17" max="17" width="1.7109375" style="134" customWidth="1"/>
    <col min="18" max="18" width="9.140625" hidden="1" customWidth="1"/>
    <col min="19" max="19" width="8.7109375" customWidth="1"/>
    <col min="20" max="20" width="9.140625" hidden="1" customWidth="1"/>
  </cols>
  <sheetData>
    <row r="1" spans="1:20" s="6" customFormat="1" ht="75.75" customHeight="1">
      <c r="A1" s="1">
        <f>'[6]Week SetUp'!$A$6</f>
        <v>0</v>
      </c>
      <c r="B1" s="1"/>
      <c r="C1" s="2"/>
      <c r="D1" s="2"/>
      <c r="E1" s="2"/>
      <c r="F1" s="2"/>
      <c r="G1" s="2"/>
      <c r="H1" s="2"/>
      <c r="I1" s="3"/>
      <c r="J1" s="4"/>
      <c r="K1" s="4"/>
      <c r="L1" s="5"/>
      <c r="M1" s="3"/>
      <c r="N1" s="3" t="s">
        <v>0</v>
      </c>
      <c r="O1" s="3"/>
      <c r="P1" s="2"/>
      <c r="Q1" s="3"/>
    </row>
    <row r="2" spans="1:20" s="10" customFormat="1" ht="22.5" customHeight="1">
      <c r="A2" s="7"/>
      <c r="B2" s="7"/>
      <c r="C2" s="7"/>
      <c r="D2" s="7"/>
      <c r="E2" s="7"/>
      <c r="F2" s="140"/>
      <c r="G2" s="288" t="s">
        <v>139</v>
      </c>
      <c r="H2" s="288"/>
      <c r="I2" s="288"/>
      <c r="J2" s="288"/>
      <c r="K2" s="288"/>
      <c r="L2" s="288"/>
      <c r="M2" s="8"/>
      <c r="N2" s="9"/>
      <c r="O2" s="8"/>
      <c r="P2" s="9"/>
      <c r="Q2" s="8"/>
    </row>
    <row r="3" spans="1:20" s="15" customFormat="1" ht="11.25" customHeight="1">
      <c r="A3" s="11" t="s">
        <v>2</v>
      </c>
      <c r="B3" s="11"/>
      <c r="C3" s="11"/>
      <c r="D3" s="11"/>
      <c r="E3" s="11"/>
      <c r="F3" s="11"/>
      <c r="G3" s="11"/>
      <c r="H3" s="11"/>
      <c r="I3" s="12"/>
      <c r="J3" s="13" t="s">
        <v>58</v>
      </c>
      <c r="K3" s="12"/>
      <c r="L3" s="11"/>
      <c r="M3" s="12"/>
      <c r="N3" s="11"/>
      <c r="O3" s="12"/>
      <c r="P3" s="11"/>
      <c r="Q3" s="14" t="s">
        <v>3</v>
      </c>
    </row>
    <row r="4" spans="1:20" s="23" customFormat="1" ht="11.25" customHeight="1" thickBot="1">
      <c r="A4" s="16" t="str">
        <f>'[6]Week SetUp'!$A$10</f>
        <v>16th - 21st December 2017</v>
      </c>
      <c r="B4" s="16"/>
      <c r="C4" s="16"/>
      <c r="D4" s="17"/>
      <c r="E4" s="17"/>
      <c r="F4" s="17">
        <f>'[6]Week SetUp'!$C$10</f>
        <v>0</v>
      </c>
      <c r="G4" s="18"/>
      <c r="H4" s="17"/>
      <c r="I4" s="19"/>
      <c r="J4" s="20" t="s">
        <v>59</v>
      </c>
      <c r="K4" s="19"/>
      <c r="L4" s="21">
        <f>'[6]Week SetUp'!$A$12</f>
        <v>0</v>
      </c>
      <c r="M4" s="19"/>
      <c r="N4" s="17"/>
      <c r="O4" s="19"/>
      <c r="P4" s="17"/>
      <c r="Q4" s="22" t="str">
        <f>'[6]Week SetUp'!$E$10</f>
        <v>Lamech Kevin Clarke</v>
      </c>
    </row>
    <row r="5" spans="1:20" s="15" customFormat="1" ht="9">
      <c r="A5" s="24"/>
      <c r="B5" s="25" t="s">
        <v>4</v>
      </c>
      <c r="C5" s="25" t="s">
        <v>5</v>
      </c>
      <c r="D5" s="25" t="s">
        <v>6</v>
      </c>
      <c r="E5" s="26" t="s">
        <v>7</v>
      </c>
      <c r="F5" s="26" t="s">
        <v>8</v>
      </c>
      <c r="G5" s="26"/>
      <c r="H5" s="26"/>
      <c r="I5" s="26"/>
      <c r="J5" s="25" t="s">
        <v>9</v>
      </c>
      <c r="K5" s="27"/>
      <c r="L5" s="25" t="s">
        <v>11</v>
      </c>
      <c r="M5" s="27"/>
      <c r="N5" s="25" t="s">
        <v>12</v>
      </c>
      <c r="O5" s="27"/>
      <c r="P5" s="25" t="s">
        <v>70</v>
      </c>
      <c r="Q5" s="28"/>
    </row>
    <row r="6" spans="1:20" s="15"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f>IF($D7="","",VLOOKUP($D7,'[6]Boys Si Main Draw Prep'!$A$7:$P$22,15))</f>
        <v>0</v>
      </c>
      <c r="C7" s="37">
        <f>IF($D7="","",VLOOKUP($D7,'[6]Boys Si Main Draw Prep'!$A$7:$P$22,16))</f>
        <v>0</v>
      </c>
      <c r="D7" s="38">
        <v>1</v>
      </c>
      <c r="E7" s="39" t="str">
        <f>UPPER(IF($D7="","",VLOOKUP($D7,'[6]Boys Si Main Draw Prep'!$A$7:$P$22,2)))</f>
        <v>MOHAMMED</v>
      </c>
      <c r="F7" s="39" t="str">
        <f>IF($D7="","",VLOOKUP($D7,'[6]Boys Si Main Draw Prep'!$A$7:$P$22,3))</f>
        <v>Nabeel</v>
      </c>
      <c r="G7" s="39"/>
      <c r="H7" s="39">
        <f>IF($D7="","",VLOOKUP($D7,'[6]Boys Si Main Draw Prep'!$A$7:$P$22,4))</f>
        <v>0</v>
      </c>
      <c r="I7" s="40"/>
      <c r="J7" s="41"/>
      <c r="K7" s="41"/>
      <c r="L7" s="41"/>
      <c r="M7" s="41"/>
      <c r="N7" s="42"/>
      <c r="O7" s="43"/>
      <c r="P7" s="44"/>
      <c r="Q7" s="45"/>
      <c r="R7" s="46"/>
      <c r="T7" s="48" t="str">
        <f>'[6]SetUp Officials'!P21</f>
        <v>Umpire</v>
      </c>
    </row>
    <row r="8" spans="1:20" s="47" customFormat="1" ht="9.6" customHeight="1">
      <c r="A8" s="49"/>
      <c r="B8" s="50"/>
      <c r="C8" s="50"/>
      <c r="D8" s="50"/>
      <c r="E8" s="41"/>
      <c r="F8" s="41"/>
      <c r="G8" s="51"/>
      <c r="H8" s="52" t="s">
        <v>13</v>
      </c>
      <c r="I8" s="53" t="s">
        <v>14</v>
      </c>
      <c r="J8" s="54" t="str">
        <f>UPPER(IF(OR(I8="a",I8="as"),E7,IF(OR(I8="b",I8="bs"),E9,)))</f>
        <v>MOHAMMED</v>
      </c>
      <c r="K8" s="54"/>
      <c r="L8" s="41"/>
      <c r="M8" s="41"/>
      <c r="N8" s="42"/>
      <c r="O8" s="43"/>
      <c r="P8" s="44"/>
      <c r="Q8" s="45"/>
      <c r="R8" s="46"/>
      <c r="T8" s="55" t="str">
        <f>'[6]SetUp Officials'!P22</f>
        <v/>
      </c>
    </row>
    <row r="9" spans="1:20" s="47" customFormat="1" ht="9.6" customHeight="1">
      <c r="A9" s="49">
        <v>2</v>
      </c>
      <c r="B9" s="37">
        <f>IF($D9="","",VLOOKUP($D9,'[6]Boys Si Main Draw Prep'!$A$7:$P$22,15))</f>
        <v>0</v>
      </c>
      <c r="C9" s="37">
        <f>IF($D9="","",VLOOKUP($D9,'[6]Boys Si Main Draw Prep'!$A$7:$P$22,16))</f>
        <v>0</v>
      </c>
      <c r="D9" s="38">
        <v>10</v>
      </c>
      <c r="E9" s="37" t="str">
        <f>UPPER(IF($D9="","",VLOOKUP($D9,'[6]Boys Si Main Draw Prep'!$A$7:$P$22,2)))</f>
        <v>BYE</v>
      </c>
      <c r="F9" s="37">
        <f>IF($D9="","",VLOOKUP($D9,'[6]Boys Si Main Draw Prep'!$A$7:$P$22,3))</f>
        <v>0</v>
      </c>
      <c r="G9" s="37"/>
      <c r="H9" s="37">
        <f>IF($D9="","",VLOOKUP($D9,'[6]Boys Si Main Draw Prep'!$A$7:$P$22,4))</f>
        <v>0</v>
      </c>
      <c r="I9" s="56"/>
      <c r="J9" s="41"/>
      <c r="K9" s="57"/>
      <c r="L9" s="41"/>
      <c r="M9" s="41"/>
      <c r="N9" s="42"/>
      <c r="O9" s="43"/>
      <c r="P9" s="44"/>
      <c r="Q9" s="45"/>
      <c r="R9" s="46"/>
      <c r="T9" s="55" t="str">
        <f>'[6]SetUp Officials'!P23</f>
        <v/>
      </c>
    </row>
    <row r="10" spans="1:20" s="47" customFormat="1" ht="9.6" customHeight="1">
      <c r="A10" s="49"/>
      <c r="B10" s="50"/>
      <c r="C10" s="50"/>
      <c r="D10" s="58"/>
      <c r="E10" s="41"/>
      <c r="F10" s="41"/>
      <c r="G10" s="51"/>
      <c r="H10" s="41"/>
      <c r="I10" s="59"/>
      <c r="J10" s="52" t="s">
        <v>13</v>
      </c>
      <c r="K10" s="60" t="s">
        <v>27</v>
      </c>
      <c r="L10" s="54" t="str">
        <f>UPPER(IF(OR(K10="a",K10="as"),J8,IF(OR(K10="b",K10="bs"),J12,)))</f>
        <v>ABRAHAM</v>
      </c>
      <c r="M10" s="61"/>
      <c r="N10" s="62"/>
      <c r="O10" s="62"/>
      <c r="P10" s="44"/>
      <c r="Q10" s="45"/>
      <c r="R10" s="46"/>
      <c r="T10" s="55" t="str">
        <f>'[6]SetUp Officials'!P24</f>
        <v/>
      </c>
    </row>
    <row r="11" spans="1:20" s="47" customFormat="1" ht="9.6" customHeight="1">
      <c r="A11" s="49">
        <v>3</v>
      </c>
      <c r="B11" s="37">
        <f>IF($D11="","",VLOOKUP($D11,'[6]Boys Si Main Draw Prep'!$A$7:$P$22,15))</f>
        <v>0</v>
      </c>
      <c r="C11" s="37">
        <f>IF($D11="","",VLOOKUP($D11,'[6]Boys Si Main Draw Prep'!$A$7:$P$22,16))</f>
        <v>0</v>
      </c>
      <c r="D11" s="38">
        <v>3</v>
      </c>
      <c r="E11" s="37" t="str">
        <f>UPPER(IF($D11="","",VLOOKUP($D11,'[6]Boys Si Main Draw Prep'!$A$7:$P$22,2)))</f>
        <v>ABRAHAM</v>
      </c>
      <c r="F11" s="37" t="str">
        <f>IF($D11="","",VLOOKUP($D11,'[6]Boys Si Main Draw Prep'!$A$7:$P$22,3))</f>
        <v>Joshua</v>
      </c>
      <c r="G11" s="37"/>
      <c r="H11" s="37">
        <f>IF($D11="","",VLOOKUP($D11,'[6]Boys Si Main Draw Prep'!$A$7:$P$22,4))</f>
        <v>0</v>
      </c>
      <c r="I11" s="40"/>
      <c r="J11" s="41"/>
      <c r="K11" s="63"/>
      <c r="L11" s="41" t="s">
        <v>191</v>
      </c>
      <c r="M11" s="64"/>
      <c r="N11" s="62"/>
      <c r="O11" s="62"/>
      <c r="P11" s="44"/>
      <c r="Q11" s="45"/>
      <c r="R11" s="46"/>
      <c r="T11" s="55" t="str">
        <f>'[6]SetUp Officials'!P25</f>
        <v/>
      </c>
    </row>
    <row r="12" spans="1:20" s="47" customFormat="1" ht="9.6" customHeight="1">
      <c r="A12" s="49"/>
      <c r="B12" s="50"/>
      <c r="C12" s="50"/>
      <c r="D12" s="58"/>
      <c r="E12" s="41"/>
      <c r="F12" s="41"/>
      <c r="G12" s="51"/>
      <c r="H12" s="52" t="s">
        <v>13</v>
      </c>
      <c r="I12" s="53" t="s">
        <v>14</v>
      </c>
      <c r="J12" s="54" t="str">
        <f>UPPER(IF(OR(I12="a",I12="as"),E11,IF(OR(I12="b",I12="bs"),E13,)))</f>
        <v>ABRAHAM</v>
      </c>
      <c r="K12" s="65"/>
      <c r="L12" s="41"/>
      <c r="M12" s="64"/>
      <c r="N12" s="62"/>
      <c r="O12" s="62"/>
      <c r="P12" s="44"/>
      <c r="Q12" s="45"/>
      <c r="R12" s="46"/>
      <c r="T12" s="55" t="str">
        <f>'[6]SetUp Officials'!P26</f>
        <v/>
      </c>
    </row>
    <row r="13" spans="1:20" s="47" customFormat="1" ht="9.6" customHeight="1">
      <c r="A13" s="49">
        <v>4</v>
      </c>
      <c r="B13" s="37">
        <f>IF($D13="","",VLOOKUP($D13,'[6]Boys Si Main Draw Prep'!$A$7:$P$22,15))</f>
        <v>0</v>
      </c>
      <c r="C13" s="37">
        <f>IF($D13="","",VLOOKUP($D13,'[6]Boys Si Main Draw Prep'!$A$7:$P$22,16))</f>
        <v>0</v>
      </c>
      <c r="D13" s="38">
        <v>5</v>
      </c>
      <c r="E13" s="37" t="str">
        <f>UPPER(IF($D13="","",VLOOKUP($D13,'[6]Boys Si Main Draw Prep'!$A$7:$P$22,2)))</f>
        <v>RAMKISSOON</v>
      </c>
      <c r="F13" s="37" t="str">
        <f>IF($D13="","",VLOOKUP($D13,'[6]Boys Si Main Draw Prep'!$A$7:$P$22,3))</f>
        <v>Adam</v>
      </c>
      <c r="G13" s="37"/>
      <c r="H13" s="37">
        <f>IF($D13="","",VLOOKUP($D13,'[6]Boys Si Main Draw Prep'!$A$7:$P$22,4))</f>
        <v>0</v>
      </c>
      <c r="I13" s="66"/>
      <c r="J13" s="41" t="s">
        <v>190</v>
      </c>
      <c r="K13" s="41"/>
      <c r="L13" s="41"/>
      <c r="M13" s="64"/>
      <c r="N13" s="62"/>
      <c r="O13" s="62"/>
      <c r="P13" s="44"/>
      <c r="Q13" s="45"/>
      <c r="R13" s="46"/>
      <c r="T13" s="55" t="str">
        <f>'[6]SetUp Officials'!P27</f>
        <v/>
      </c>
    </row>
    <row r="14" spans="1:20" s="47" customFormat="1" ht="9.6" customHeight="1">
      <c r="A14" s="49"/>
      <c r="B14" s="50"/>
      <c r="C14" s="50"/>
      <c r="D14" s="58"/>
      <c r="E14" s="41"/>
      <c r="F14" s="41"/>
      <c r="G14" s="51"/>
      <c r="H14" s="67"/>
      <c r="I14" s="59"/>
      <c r="J14" s="41"/>
      <c r="K14" s="41"/>
      <c r="L14" s="52" t="s">
        <v>13</v>
      </c>
      <c r="M14" s="60" t="s">
        <v>17</v>
      </c>
      <c r="N14" s="54" t="str">
        <f>UPPER(IF(OR(M14="a",M14="as"),L10,IF(OR(M14="b",M14="bs"),L18,)))</f>
        <v>ABRAHAM</v>
      </c>
      <c r="O14" s="61"/>
      <c r="P14" s="44"/>
      <c r="Q14" s="45"/>
      <c r="R14" s="46"/>
      <c r="T14" s="55" t="str">
        <f>'[6]SetUp Officials'!P28</f>
        <v/>
      </c>
    </row>
    <row r="15" spans="1:20" s="47" customFormat="1" ht="9.6" customHeight="1">
      <c r="A15" s="36">
        <v>5</v>
      </c>
      <c r="B15" s="37">
        <f>IF($D15="","",VLOOKUP($D15,'[6]Boys Si Main Draw Prep'!$A$7:$P$22,15))</f>
        <v>0</v>
      </c>
      <c r="C15" s="37">
        <f>IF($D15="","",VLOOKUP($D15,'[6]Boys Si Main Draw Prep'!$A$7:$P$22,16))</f>
        <v>0</v>
      </c>
      <c r="D15" s="38">
        <v>6</v>
      </c>
      <c r="E15" s="39" t="str">
        <f>UPPER(IF($D15="","",VLOOKUP($D15,'[6]Boys Si Main Draw Prep'!$A$7:$P$22,2)))</f>
        <v>ROBINSON</v>
      </c>
      <c r="F15" s="39" t="str">
        <f>IF($D15="","",VLOOKUP($D15,'[6]Boys Si Main Draw Prep'!$A$7:$P$22,3))</f>
        <v>Gianluc</v>
      </c>
      <c r="G15" s="39"/>
      <c r="H15" s="39">
        <f>IF($D15="","",VLOOKUP($D15,'[6]Boys Si Main Draw Prep'!$A$7:$P$22,4))</f>
        <v>0</v>
      </c>
      <c r="I15" s="68"/>
      <c r="J15" s="41"/>
      <c r="K15" s="41"/>
      <c r="L15" s="41"/>
      <c r="M15" s="64"/>
      <c r="N15" s="41" t="s">
        <v>193</v>
      </c>
      <c r="O15" s="199"/>
      <c r="P15" s="200"/>
      <c r="Q15" s="210"/>
      <c r="R15" s="46"/>
      <c r="T15" s="55" t="str">
        <f>'[6]SetUp Officials'!P29</f>
        <v/>
      </c>
    </row>
    <row r="16" spans="1:20" s="47" customFormat="1" ht="9.6" customHeight="1" thickBot="1">
      <c r="A16" s="49"/>
      <c r="B16" s="50"/>
      <c r="C16" s="50"/>
      <c r="D16" s="58"/>
      <c r="E16" s="41"/>
      <c r="F16" s="41"/>
      <c r="G16" s="51"/>
      <c r="H16" s="52" t="s">
        <v>13</v>
      </c>
      <c r="I16" s="53" t="s">
        <v>29</v>
      </c>
      <c r="J16" s="54" t="str">
        <f>UPPER(IF(OR(I16="a",I16="as"),E15,IF(OR(I16="b",I16="bs"),E17,)))</f>
        <v>MOONASAR</v>
      </c>
      <c r="K16" s="54"/>
      <c r="L16" s="41"/>
      <c r="M16" s="64"/>
      <c r="N16" s="62"/>
      <c r="O16" s="199"/>
      <c r="P16" s="200"/>
      <c r="Q16" s="210"/>
      <c r="R16" s="46"/>
      <c r="T16" s="70" t="str">
        <f>'[6]SetUp Officials'!P30</f>
        <v>None</v>
      </c>
    </row>
    <row r="17" spans="1:18" s="47" customFormat="1" ht="9.6" customHeight="1">
      <c r="A17" s="49">
        <v>6</v>
      </c>
      <c r="B17" s="37">
        <f>IF($D17="","",VLOOKUP($D17,'[6]Boys Si Main Draw Prep'!$A$7:$P$22,15))</f>
        <v>0</v>
      </c>
      <c r="C17" s="37">
        <f>IF($D17="","",VLOOKUP($D17,'[6]Boys Si Main Draw Prep'!$A$7:$P$22,16))</f>
        <v>0</v>
      </c>
      <c r="D17" s="38">
        <v>4</v>
      </c>
      <c r="E17" s="37" t="str">
        <f>UPPER(IF($D17="","",VLOOKUP($D17,'[6]Boys Si Main Draw Prep'!$A$7:$P$22,2)))</f>
        <v>MOONASAR</v>
      </c>
      <c r="F17" s="37" t="str">
        <f>IF($D17="","",VLOOKUP($D17,'[6]Boys Si Main Draw Prep'!$A$7:$P$22,3))</f>
        <v>Keshan</v>
      </c>
      <c r="G17" s="37"/>
      <c r="H17" s="37">
        <f>IF($D17="","",VLOOKUP($D17,'[6]Boys Si Main Draw Prep'!$A$7:$P$22,4))</f>
        <v>0</v>
      </c>
      <c r="I17" s="56"/>
      <c r="J17" s="41" t="s">
        <v>33</v>
      </c>
      <c r="K17" s="57"/>
      <c r="L17" s="41"/>
      <c r="M17" s="64"/>
      <c r="N17" s="62"/>
      <c r="O17" s="199"/>
      <c r="P17" s="200"/>
      <c r="Q17" s="210"/>
      <c r="R17" s="46"/>
    </row>
    <row r="18" spans="1:18" s="47" customFormat="1" ht="9.6" customHeight="1">
      <c r="A18" s="49"/>
      <c r="B18" s="50"/>
      <c r="C18" s="50"/>
      <c r="D18" s="58"/>
      <c r="E18" s="41"/>
      <c r="F18" s="41"/>
      <c r="G18" s="51"/>
      <c r="H18" s="41"/>
      <c r="I18" s="59"/>
      <c r="J18" s="52" t="s">
        <v>13</v>
      </c>
      <c r="K18" s="60" t="s">
        <v>27</v>
      </c>
      <c r="L18" s="54" t="str">
        <f>UPPER(IF(OR(K18="a",K18="as"),J16,IF(OR(K18="b",K18="bs"),J20,)))</f>
        <v>CARTER</v>
      </c>
      <c r="M18" s="71"/>
      <c r="N18" s="62"/>
      <c r="O18" s="199"/>
      <c r="P18" s="200"/>
      <c r="Q18" s="210"/>
      <c r="R18" s="46"/>
    </row>
    <row r="19" spans="1:18" s="47" customFormat="1" ht="9.6" customHeight="1">
      <c r="A19" s="49">
        <v>7</v>
      </c>
      <c r="B19" s="37">
        <f>IF($D19="","",VLOOKUP($D19,'[6]Boys Si Main Draw Prep'!$A$7:$P$22,15))</f>
        <v>0</v>
      </c>
      <c r="C19" s="37">
        <f>IF($D19="","",VLOOKUP($D19,'[6]Boys Si Main Draw Prep'!$A$7:$P$22,16))</f>
        <v>0</v>
      </c>
      <c r="D19" s="38">
        <v>10</v>
      </c>
      <c r="E19" s="37" t="str">
        <f>UPPER(IF($D19="","",VLOOKUP($D19,'[6]Boys Si Main Draw Prep'!$A$7:$P$22,2)))</f>
        <v>BYE</v>
      </c>
      <c r="F19" s="37">
        <f>IF($D19="","",VLOOKUP($D19,'[6]Boys Si Main Draw Prep'!$A$7:$P$22,3))</f>
        <v>0</v>
      </c>
      <c r="G19" s="37"/>
      <c r="H19" s="37">
        <f>IF($D19="","",VLOOKUP($D19,'[6]Boys Si Main Draw Prep'!$A$7:$P$22,4))</f>
        <v>0</v>
      </c>
      <c r="I19" s="40"/>
      <c r="J19" s="41"/>
      <c r="K19" s="63"/>
      <c r="L19" s="41" t="s">
        <v>192</v>
      </c>
      <c r="M19" s="62"/>
      <c r="N19" s="62"/>
      <c r="O19" s="199"/>
      <c r="P19" s="200"/>
      <c r="Q19" s="210"/>
      <c r="R19" s="46"/>
    </row>
    <row r="20" spans="1:18" s="47" customFormat="1" ht="9.6" customHeight="1">
      <c r="A20" s="49"/>
      <c r="B20" s="50"/>
      <c r="C20" s="50"/>
      <c r="D20" s="50"/>
      <c r="E20" s="41"/>
      <c r="F20" s="41"/>
      <c r="G20" s="51"/>
      <c r="H20" s="52" t="s">
        <v>13</v>
      </c>
      <c r="I20" s="53" t="s">
        <v>29</v>
      </c>
      <c r="J20" s="54" t="str">
        <f>UPPER(IF(OR(I20="a",I20="as"),E19,IF(OR(I20="b",I20="bs"),E21,)))</f>
        <v>CARTER</v>
      </c>
      <c r="K20" s="65"/>
      <c r="L20" s="41"/>
      <c r="M20" s="62"/>
      <c r="N20" s="62"/>
      <c r="O20" s="199"/>
      <c r="P20" s="200"/>
      <c r="Q20" s="210"/>
      <c r="R20" s="46"/>
    </row>
    <row r="21" spans="1:18" s="47" customFormat="1" ht="9.6" customHeight="1">
      <c r="A21" s="49">
        <v>8</v>
      </c>
      <c r="B21" s="37">
        <f>IF($D21="","",VLOOKUP($D21,'[6]Boys Si Main Draw Prep'!$A$7:$P$22,15))</f>
        <v>0</v>
      </c>
      <c r="C21" s="37">
        <f>IF($D21="","",VLOOKUP($D21,'[6]Boys Si Main Draw Prep'!$A$7:$P$22,16))</f>
        <v>0</v>
      </c>
      <c r="D21" s="38">
        <v>2</v>
      </c>
      <c r="E21" s="37" t="str">
        <f>UPPER(IF($D21="","",VLOOKUP($D21,'[6]Boys Si Main Draw Prep'!$A$7:$P$22,2)))</f>
        <v>CARTER</v>
      </c>
      <c r="F21" s="37" t="str">
        <f>IF($D21="","",VLOOKUP($D21,'[6]Boys Si Main Draw Prep'!$A$7:$P$22,3))</f>
        <v>Aidan</v>
      </c>
      <c r="G21" s="37"/>
      <c r="H21" s="37">
        <f>IF($D21="","",VLOOKUP($D21,'[6]Boys Si Main Draw Prep'!$A$7:$P$22,4))</f>
        <v>0</v>
      </c>
      <c r="I21" s="66"/>
      <c r="J21" s="41"/>
      <c r="K21" s="41"/>
      <c r="L21" s="41"/>
      <c r="M21" s="62"/>
      <c r="N21" s="62"/>
      <c r="O21" s="199"/>
      <c r="P21" s="200"/>
      <c r="Q21" s="210"/>
      <c r="R21" s="46"/>
    </row>
    <row r="22" spans="1:18" s="47" customFormat="1" ht="9.6" customHeight="1">
      <c r="A22" s="49"/>
      <c r="B22" s="50"/>
      <c r="C22" s="50"/>
      <c r="D22" s="50"/>
      <c r="E22" s="67"/>
      <c r="F22" s="67"/>
      <c r="G22" s="72"/>
      <c r="H22" s="67"/>
      <c r="I22" s="59"/>
      <c r="J22" s="41"/>
      <c r="K22" s="41"/>
      <c r="L22" s="41"/>
      <c r="M22" s="62"/>
      <c r="N22" s="52" t="s">
        <v>13</v>
      </c>
      <c r="O22" s="201"/>
      <c r="P22" s="202" t="str">
        <f>UPPER(IF(OR(O22="a",O22="as"),N14,IF(OR(O22="b",O22="bs"),#REF!,)))</f>
        <v/>
      </c>
      <c r="Q22" s="199"/>
      <c r="R22" s="46"/>
    </row>
    <row r="23" spans="1:18" s="47" customFormat="1" ht="61.5" customHeight="1">
      <c r="A23" s="203"/>
      <c r="B23" s="161"/>
      <c r="C23" s="161"/>
      <c r="D23" s="50"/>
      <c r="E23" s="161"/>
      <c r="F23" s="161"/>
      <c r="G23" s="161"/>
      <c r="H23" s="161"/>
      <c r="I23" s="50"/>
      <c r="J23" s="161"/>
      <c r="K23" s="161"/>
      <c r="L23" s="161"/>
      <c r="M23" s="188"/>
      <c r="N23" s="188"/>
      <c r="O23" s="188"/>
      <c r="P23" s="44"/>
      <c r="Q23" s="45"/>
      <c r="R23" s="46"/>
    </row>
    <row r="24" spans="1:18" s="47" customFormat="1" ht="9.6" hidden="1" customHeight="1">
      <c r="A24" s="204"/>
      <c r="B24" s="50"/>
      <c r="C24" s="50"/>
      <c r="D24" s="50"/>
      <c r="E24" s="161"/>
      <c r="F24" s="161"/>
      <c r="H24" s="205"/>
      <c r="I24" s="50"/>
      <c r="J24" s="161"/>
      <c r="K24" s="161"/>
      <c r="L24" s="161"/>
      <c r="M24" s="188"/>
      <c r="N24" s="188"/>
      <c r="O24" s="188"/>
      <c r="P24" s="44"/>
      <c r="Q24" s="45"/>
      <c r="R24" s="46"/>
    </row>
    <row r="25" spans="1:18" s="47" customFormat="1" ht="9.6" hidden="1" customHeight="1">
      <c r="A25" s="204"/>
      <c r="B25" s="161"/>
      <c r="C25" s="161"/>
      <c r="D25" s="50"/>
      <c r="E25" s="161"/>
      <c r="F25" s="161"/>
      <c r="G25" s="161"/>
      <c r="H25" s="161"/>
      <c r="I25" s="50"/>
      <c r="J25" s="161"/>
      <c r="K25" s="173"/>
      <c r="L25" s="161"/>
      <c r="M25" s="188"/>
      <c r="N25" s="188"/>
      <c r="O25" s="188"/>
      <c r="P25" s="44"/>
      <c r="Q25" s="45"/>
      <c r="R25" s="46"/>
    </row>
    <row r="26" spans="1:18" s="47" customFormat="1" ht="9.6" hidden="1" customHeight="1">
      <c r="A26" s="204"/>
      <c r="B26" s="50"/>
      <c r="C26" s="50"/>
      <c r="D26" s="50"/>
      <c r="E26" s="161"/>
      <c r="F26" s="161"/>
      <c r="H26" s="161"/>
      <c r="I26" s="50"/>
      <c r="J26" s="205"/>
      <c r="K26" s="50"/>
      <c r="L26" s="161"/>
      <c r="M26" s="188"/>
      <c r="N26" s="188"/>
      <c r="O26" s="188"/>
      <c r="P26" s="44"/>
      <c r="Q26" s="45"/>
      <c r="R26" s="46"/>
    </row>
    <row r="27" spans="1:18" s="47" customFormat="1" ht="9.6" hidden="1" customHeight="1">
      <c r="A27" s="204"/>
      <c r="B27" s="161"/>
      <c r="C27" s="161"/>
      <c r="D27" s="50"/>
      <c r="E27" s="161"/>
      <c r="F27" s="161"/>
      <c r="G27" s="161"/>
      <c r="H27" s="161"/>
      <c r="I27" s="50"/>
      <c r="J27" s="161"/>
      <c r="K27" s="161"/>
      <c r="L27" s="161"/>
      <c r="M27" s="188"/>
      <c r="N27" s="188"/>
      <c r="O27" s="188"/>
      <c r="P27" s="44"/>
      <c r="Q27" s="45"/>
      <c r="R27" s="80"/>
    </row>
    <row r="28" spans="1:18" s="47" customFormat="1" ht="9.6" hidden="1" customHeight="1">
      <c r="A28" s="204"/>
      <c r="B28" s="50"/>
      <c r="C28" s="50"/>
      <c r="D28" s="50"/>
      <c r="E28" s="161"/>
      <c r="F28" s="161"/>
      <c r="H28" s="205"/>
      <c r="I28" s="50"/>
      <c r="J28" s="161"/>
      <c r="K28" s="161"/>
      <c r="L28" s="161"/>
      <c r="M28" s="188"/>
      <c r="N28" s="188"/>
      <c r="O28" s="188"/>
      <c r="P28" s="44"/>
      <c r="Q28" s="45"/>
      <c r="R28" s="46"/>
    </row>
    <row r="29" spans="1:18" s="47" customFormat="1" ht="9.6" hidden="1" customHeight="1">
      <c r="A29" s="204"/>
      <c r="B29" s="161"/>
      <c r="C29" s="161"/>
      <c r="D29" s="50"/>
      <c r="E29" s="161"/>
      <c r="F29" s="161"/>
      <c r="G29" s="161"/>
      <c r="H29" s="161"/>
      <c r="I29" s="50"/>
      <c r="J29" s="161"/>
      <c r="K29" s="161"/>
      <c r="L29" s="161"/>
      <c r="M29" s="188"/>
      <c r="N29" s="188"/>
      <c r="O29" s="188"/>
      <c r="P29" s="44"/>
      <c r="Q29" s="45"/>
      <c r="R29" s="46"/>
    </row>
    <row r="30" spans="1:18" s="47" customFormat="1" ht="9.6" hidden="1" customHeight="1">
      <c r="A30" s="204"/>
      <c r="B30" s="50"/>
      <c r="C30" s="50"/>
      <c r="D30" s="50"/>
      <c r="E30" s="161"/>
      <c r="F30" s="161"/>
      <c r="H30" s="161"/>
      <c r="I30" s="50"/>
      <c r="J30" s="161"/>
      <c r="K30" s="161"/>
      <c r="L30" s="205"/>
      <c r="M30" s="50"/>
      <c r="N30" s="161"/>
      <c r="O30" s="188"/>
      <c r="P30" s="44"/>
      <c r="Q30" s="45"/>
      <c r="R30" s="46"/>
    </row>
    <row r="31" spans="1:18" s="47" customFormat="1" ht="9.6" hidden="1" customHeight="1">
      <c r="A31" s="204"/>
      <c r="B31" s="161"/>
      <c r="C31" s="161"/>
      <c r="D31" s="50"/>
      <c r="E31" s="161"/>
      <c r="F31" s="161"/>
      <c r="G31" s="161"/>
      <c r="H31" s="161"/>
      <c r="I31" s="50"/>
      <c r="J31" s="161"/>
      <c r="K31" s="161"/>
      <c r="L31" s="161"/>
      <c r="M31" s="188"/>
      <c r="N31" s="161"/>
      <c r="O31" s="188"/>
      <c r="P31" s="44"/>
      <c r="Q31" s="45"/>
      <c r="R31" s="46"/>
    </row>
    <row r="32" spans="1:18" s="47" customFormat="1" ht="9.6" hidden="1" customHeight="1">
      <c r="A32" s="204"/>
      <c r="B32" s="50"/>
      <c r="C32" s="50"/>
      <c r="D32" s="50"/>
      <c r="E32" s="161"/>
      <c r="F32" s="161"/>
      <c r="H32" s="205"/>
      <c r="I32" s="50"/>
      <c r="J32" s="161"/>
      <c r="K32" s="161"/>
      <c r="L32" s="161"/>
      <c r="M32" s="188"/>
      <c r="N32" s="188"/>
      <c r="O32" s="188"/>
      <c r="P32" s="44"/>
      <c r="Q32" s="45"/>
      <c r="R32" s="46"/>
    </row>
    <row r="33" spans="1:18" s="47" customFormat="1" ht="9.6" hidden="1" customHeight="1">
      <c r="A33" s="204"/>
      <c r="B33" s="161"/>
      <c r="C33" s="161"/>
      <c r="D33" s="50"/>
      <c r="E33" s="161"/>
      <c r="F33" s="161"/>
      <c r="G33" s="161"/>
      <c r="H33" s="161"/>
      <c r="I33" s="50"/>
      <c r="J33" s="161"/>
      <c r="K33" s="173"/>
      <c r="L33" s="161"/>
      <c r="M33" s="188"/>
      <c r="N33" s="188"/>
      <c r="O33" s="188"/>
      <c r="P33" s="44"/>
      <c r="Q33" s="45"/>
      <c r="R33" s="46"/>
    </row>
    <row r="34" spans="1:18" s="47" customFormat="1" ht="9.6" hidden="1" customHeight="1">
      <c r="A34" s="204"/>
      <c r="B34" s="50"/>
      <c r="C34" s="50"/>
      <c r="D34" s="50"/>
      <c r="E34" s="161"/>
      <c r="F34" s="161"/>
      <c r="H34" s="161"/>
      <c r="I34" s="50"/>
      <c r="J34" s="205"/>
      <c r="K34" s="50"/>
      <c r="L34" s="161"/>
      <c r="M34" s="188"/>
      <c r="N34" s="188"/>
      <c r="O34" s="188"/>
      <c r="P34" s="44"/>
      <c r="Q34" s="45"/>
      <c r="R34" s="46"/>
    </row>
    <row r="35" spans="1:18" s="47" customFormat="1" ht="9.6" hidden="1" customHeight="1">
      <c r="A35" s="204"/>
      <c r="B35" s="161"/>
      <c r="C35" s="161"/>
      <c r="D35" s="50"/>
      <c r="E35" s="161"/>
      <c r="F35" s="161"/>
      <c r="G35" s="161"/>
      <c r="H35" s="161"/>
      <c r="I35" s="50"/>
      <c r="J35" s="161"/>
      <c r="K35" s="161"/>
      <c r="L35" s="161"/>
      <c r="M35" s="188"/>
      <c r="N35" s="188"/>
      <c r="O35" s="188"/>
      <c r="P35" s="44"/>
      <c r="Q35" s="45"/>
      <c r="R35" s="46"/>
    </row>
    <row r="36" spans="1:18" s="47" customFormat="1" ht="9.6" hidden="1" customHeight="1">
      <c r="A36" s="204"/>
      <c r="B36" s="50"/>
      <c r="C36" s="50"/>
      <c r="D36" s="50"/>
      <c r="E36" s="161"/>
      <c r="F36" s="161"/>
      <c r="H36" s="205"/>
      <c r="I36" s="50"/>
      <c r="J36" s="161"/>
      <c r="K36" s="161"/>
      <c r="L36" s="161"/>
      <c r="M36" s="188"/>
      <c r="N36" s="188"/>
      <c r="O36" s="188"/>
      <c r="P36" s="44"/>
      <c r="Q36" s="45"/>
      <c r="R36" s="46"/>
    </row>
    <row r="37" spans="1:18" s="47" customFormat="1" ht="9.6" hidden="1" customHeight="1">
      <c r="A37" s="203"/>
      <c r="B37" s="161"/>
      <c r="C37" s="161"/>
      <c r="D37" s="50"/>
      <c r="E37" s="161"/>
      <c r="F37" s="161"/>
      <c r="G37" s="161"/>
      <c r="H37" s="161"/>
      <c r="I37" s="50"/>
      <c r="J37" s="161"/>
      <c r="K37" s="161"/>
      <c r="L37" s="161"/>
      <c r="M37" s="161"/>
      <c r="N37" s="42"/>
      <c r="O37" s="42"/>
      <c r="P37" s="44"/>
      <c r="Q37" s="45"/>
      <c r="R37" s="46"/>
    </row>
    <row r="38" spans="1:18" s="47" customFormat="1" ht="9.6" hidden="1" customHeight="1">
      <c r="A38" s="204"/>
      <c r="B38" s="50"/>
      <c r="C38" s="50"/>
      <c r="D38" s="50"/>
      <c r="E38" s="67"/>
      <c r="F38" s="67"/>
      <c r="G38" s="72"/>
      <c r="H38" s="41"/>
      <c r="I38" s="59"/>
      <c r="J38" s="41"/>
      <c r="K38" s="41"/>
      <c r="L38" s="41"/>
      <c r="M38" s="62"/>
      <c r="N38" s="62"/>
      <c r="O38" s="62"/>
      <c r="P38" s="44"/>
      <c r="Q38" s="45"/>
      <c r="R38" s="46"/>
    </row>
    <row r="39" spans="1:18" s="47" customFormat="1" ht="9.6" hidden="1" customHeight="1">
      <c r="A39" s="203"/>
      <c r="B39" s="161"/>
      <c r="C39" s="161"/>
      <c r="D39" s="50"/>
      <c r="E39" s="161"/>
      <c r="F39" s="161"/>
      <c r="G39" s="161"/>
      <c r="H39" s="161"/>
      <c r="I39" s="50"/>
      <c r="J39" s="161"/>
      <c r="K39" s="161"/>
      <c r="L39" s="161"/>
      <c r="M39" s="188"/>
      <c r="N39" s="188"/>
      <c r="O39" s="188"/>
      <c r="P39" s="44"/>
      <c r="Q39" s="45"/>
      <c r="R39" s="46"/>
    </row>
    <row r="40" spans="1:18" s="47" customFormat="1" ht="9.6" hidden="1" customHeight="1">
      <c r="A40" s="204"/>
      <c r="B40" s="50"/>
      <c r="C40" s="50"/>
      <c r="D40" s="50"/>
      <c r="E40" s="161"/>
      <c r="F40" s="161"/>
      <c r="H40" s="205"/>
      <c r="I40" s="50"/>
      <c r="J40" s="161"/>
      <c r="K40" s="161"/>
      <c r="L40" s="161"/>
      <c r="M40" s="188"/>
      <c r="N40" s="188"/>
      <c r="O40" s="188"/>
      <c r="P40" s="44"/>
      <c r="Q40" s="45"/>
      <c r="R40" s="46"/>
    </row>
    <row r="41" spans="1:18" s="47" customFormat="1" ht="9.6" hidden="1" customHeight="1">
      <c r="A41" s="204"/>
      <c r="B41" s="161"/>
      <c r="C41" s="161"/>
      <c r="D41" s="50"/>
      <c r="E41" s="161"/>
      <c r="F41" s="161"/>
      <c r="G41" s="161"/>
      <c r="H41" s="161"/>
      <c r="I41" s="50"/>
      <c r="J41" s="161"/>
      <c r="K41" s="173"/>
      <c r="L41" s="161"/>
      <c r="M41" s="188"/>
      <c r="N41" s="188"/>
      <c r="O41" s="188"/>
      <c r="P41" s="44"/>
      <c r="Q41" s="45"/>
      <c r="R41" s="46"/>
    </row>
    <row r="42" spans="1:18" s="47" customFormat="1" ht="9.6" hidden="1" customHeight="1">
      <c r="A42" s="204"/>
      <c r="B42" s="50"/>
      <c r="C42" s="50"/>
      <c r="D42" s="50"/>
      <c r="E42" s="161"/>
      <c r="F42" s="161"/>
      <c r="H42" s="161"/>
      <c r="I42" s="50"/>
      <c r="J42" s="205"/>
      <c r="K42" s="50"/>
      <c r="L42" s="161"/>
      <c r="M42" s="188"/>
      <c r="N42" s="188"/>
      <c r="O42" s="188"/>
      <c r="P42" s="44"/>
      <c r="Q42" s="45"/>
      <c r="R42" s="46"/>
    </row>
    <row r="43" spans="1:18" s="47" customFormat="1" ht="9.6" hidden="1" customHeight="1">
      <c r="A43" s="204"/>
      <c r="B43" s="161"/>
      <c r="C43" s="161"/>
      <c r="D43" s="50"/>
      <c r="E43" s="161"/>
      <c r="F43" s="161"/>
      <c r="G43" s="161"/>
      <c r="H43" s="161"/>
      <c r="I43" s="50"/>
      <c r="J43" s="161"/>
      <c r="K43" s="161"/>
      <c r="L43" s="161"/>
      <c r="M43" s="188"/>
      <c r="N43" s="188"/>
      <c r="O43" s="188"/>
      <c r="P43" s="44"/>
      <c r="Q43" s="45"/>
      <c r="R43" s="80"/>
    </row>
    <row r="44" spans="1:18" s="47" customFormat="1" ht="9.6" hidden="1" customHeight="1">
      <c r="A44" s="204"/>
      <c r="B44" s="50"/>
      <c r="C44" s="50"/>
      <c r="D44" s="50"/>
      <c r="E44" s="161"/>
      <c r="F44" s="161"/>
      <c r="H44" s="205"/>
      <c r="I44" s="50"/>
      <c r="J44" s="161"/>
      <c r="K44" s="161"/>
      <c r="L44" s="161"/>
      <c r="M44" s="188"/>
      <c r="N44" s="188"/>
      <c r="O44" s="188"/>
      <c r="P44" s="44"/>
      <c r="Q44" s="45"/>
      <c r="R44" s="46"/>
    </row>
    <row r="45" spans="1:18" s="47" customFormat="1" ht="9.6" hidden="1" customHeight="1">
      <c r="A45" s="204"/>
      <c r="B45" s="161"/>
      <c r="C45" s="161"/>
      <c r="D45" s="50"/>
      <c r="E45" s="161"/>
      <c r="F45" s="161"/>
      <c r="G45" s="161"/>
      <c r="H45" s="161"/>
      <c r="I45" s="50"/>
      <c r="J45" s="161"/>
      <c r="K45" s="161"/>
      <c r="L45" s="161"/>
      <c r="M45" s="188"/>
      <c r="N45" s="188"/>
      <c r="O45" s="188"/>
      <c r="P45" s="44"/>
      <c r="Q45" s="45"/>
      <c r="R45" s="46"/>
    </row>
    <row r="46" spans="1:18" s="47" customFormat="1" ht="9.6" hidden="1" customHeight="1">
      <c r="A46" s="204"/>
      <c r="B46" s="50"/>
      <c r="C46" s="50"/>
      <c r="D46" s="50"/>
      <c r="E46" s="161"/>
      <c r="F46" s="161"/>
      <c r="H46" s="161"/>
      <c r="I46" s="50"/>
      <c r="J46" s="161"/>
      <c r="K46" s="161"/>
      <c r="L46" s="205"/>
      <c r="M46" s="50"/>
      <c r="N46" s="161"/>
      <c r="O46" s="188"/>
      <c r="P46" s="44"/>
      <c r="Q46" s="45"/>
      <c r="R46" s="46"/>
    </row>
    <row r="47" spans="1:18" s="47" customFormat="1" ht="9.6" hidden="1" customHeight="1">
      <c r="A47" s="204"/>
      <c r="B47" s="161"/>
      <c r="C47" s="161"/>
      <c r="D47" s="50"/>
      <c r="E47" s="161"/>
      <c r="F47" s="161"/>
      <c r="G47" s="161"/>
      <c r="H47" s="161"/>
      <c r="I47" s="50"/>
      <c r="J47" s="161"/>
      <c r="K47" s="161"/>
      <c r="L47" s="161"/>
      <c r="M47" s="188"/>
      <c r="N47" s="161"/>
      <c r="O47" s="188"/>
      <c r="P47" s="44"/>
      <c r="Q47" s="45"/>
      <c r="R47" s="46"/>
    </row>
    <row r="48" spans="1:18" s="47" customFormat="1" ht="9.6" hidden="1" customHeight="1">
      <c r="A48" s="204"/>
      <c r="B48" s="50"/>
      <c r="C48" s="50"/>
      <c r="D48" s="50"/>
      <c r="E48" s="161"/>
      <c r="F48" s="161"/>
      <c r="H48" s="205"/>
      <c r="I48" s="50"/>
      <c r="J48" s="161"/>
      <c r="K48" s="161"/>
      <c r="L48" s="161"/>
      <c r="M48" s="188"/>
      <c r="N48" s="188"/>
      <c r="O48" s="188"/>
      <c r="P48" s="44"/>
      <c r="Q48" s="45"/>
      <c r="R48" s="46"/>
    </row>
    <row r="49" spans="1:18" s="47" customFormat="1" ht="9.6" hidden="1" customHeight="1">
      <c r="A49" s="204"/>
      <c r="B49" s="161"/>
      <c r="C49" s="161"/>
      <c r="D49" s="50"/>
      <c r="E49" s="161"/>
      <c r="F49" s="161"/>
      <c r="G49" s="161"/>
      <c r="H49" s="161"/>
      <c r="I49" s="50"/>
      <c r="J49" s="161"/>
      <c r="K49" s="173"/>
      <c r="L49" s="161"/>
      <c r="M49" s="188"/>
      <c r="N49" s="188"/>
      <c r="O49" s="188"/>
      <c r="P49" s="44"/>
      <c r="Q49" s="45"/>
      <c r="R49" s="46"/>
    </row>
    <row r="50" spans="1:18" s="47" customFormat="1" ht="9.6" hidden="1" customHeight="1">
      <c r="A50" s="204"/>
      <c r="B50" s="50"/>
      <c r="C50" s="50"/>
      <c r="D50" s="50"/>
      <c r="E50" s="161"/>
      <c r="F50" s="161"/>
      <c r="H50" s="161"/>
      <c r="I50" s="50"/>
      <c r="J50" s="205"/>
      <c r="K50" s="50"/>
      <c r="L50" s="161"/>
      <c r="M50" s="188"/>
      <c r="N50" s="188"/>
      <c r="O50" s="188"/>
      <c r="P50" s="44"/>
      <c r="Q50" s="45"/>
      <c r="R50" s="46"/>
    </row>
    <row r="51" spans="1:18" s="47" customFormat="1" ht="9.6" hidden="1" customHeight="1">
      <c r="A51" s="204"/>
      <c r="B51" s="161"/>
      <c r="C51" s="161"/>
      <c r="D51" s="50"/>
      <c r="E51" s="161"/>
      <c r="F51" s="161"/>
      <c r="G51" s="161"/>
      <c r="H51" s="161"/>
      <c r="I51" s="50"/>
      <c r="J51" s="161"/>
      <c r="K51" s="161"/>
      <c r="L51" s="161"/>
      <c r="M51" s="188"/>
      <c r="N51" s="188"/>
      <c r="O51" s="188"/>
      <c r="P51" s="44"/>
      <c r="Q51" s="45"/>
      <c r="R51" s="46"/>
    </row>
    <row r="52" spans="1:18" s="47" customFormat="1" ht="9.6" hidden="1" customHeight="1">
      <c r="A52" s="204"/>
      <c r="B52" s="50"/>
      <c r="C52" s="50"/>
      <c r="D52" s="50"/>
      <c r="E52" s="161"/>
      <c r="F52" s="161"/>
      <c r="H52" s="205"/>
      <c r="I52" s="50"/>
      <c r="J52" s="161"/>
      <c r="K52" s="161"/>
      <c r="L52" s="161"/>
      <c r="M52" s="188"/>
      <c r="N52" s="188"/>
      <c r="O52" s="188"/>
      <c r="P52" s="44"/>
      <c r="Q52" s="45"/>
      <c r="R52" s="46"/>
    </row>
    <row r="53" spans="1:18" s="47" customFormat="1" ht="9.6" hidden="1" customHeight="1">
      <c r="A53" s="203"/>
      <c r="B53" s="161"/>
      <c r="C53" s="161"/>
      <c r="D53" s="50"/>
      <c r="E53" s="161"/>
      <c r="F53" s="161"/>
      <c r="G53" s="161"/>
      <c r="H53" s="161"/>
      <c r="I53" s="50"/>
      <c r="J53" s="161"/>
      <c r="K53" s="161"/>
      <c r="L53" s="161"/>
      <c r="M53" s="161"/>
      <c r="N53" s="42"/>
      <c r="O53" s="42"/>
      <c r="P53" s="44"/>
      <c r="Q53" s="45"/>
      <c r="R53" s="46"/>
    </row>
    <row r="54" spans="1:18" s="87" customFormat="1" ht="6.75" customHeight="1">
      <c r="A54" s="81"/>
      <c r="B54" s="81"/>
      <c r="C54" s="81"/>
      <c r="D54" s="81"/>
      <c r="E54" s="82"/>
      <c r="F54" s="82"/>
      <c r="G54" s="82"/>
      <c r="H54" s="82"/>
      <c r="I54" s="83"/>
      <c r="J54" s="84"/>
      <c r="K54" s="85"/>
      <c r="L54" s="84"/>
      <c r="M54" s="85"/>
      <c r="N54" s="84"/>
      <c r="O54" s="85"/>
      <c r="P54" s="84"/>
      <c r="Q54" s="85"/>
      <c r="R54" s="86"/>
    </row>
    <row r="55" spans="1:18" s="100" customFormat="1" ht="10.5" customHeight="1">
      <c r="A55" s="88" t="s">
        <v>34</v>
      </c>
      <c r="B55" s="89"/>
      <c r="C55" s="90"/>
      <c r="D55" s="91" t="s">
        <v>35</v>
      </c>
      <c r="E55" s="92" t="s">
        <v>36</v>
      </c>
      <c r="F55" s="91"/>
      <c r="G55" s="93"/>
      <c r="H55" s="94"/>
      <c r="I55" s="91" t="s">
        <v>35</v>
      </c>
      <c r="J55" s="92" t="s">
        <v>37</v>
      </c>
      <c r="K55" s="95"/>
      <c r="L55" s="92" t="s">
        <v>38</v>
      </c>
      <c r="M55" s="96"/>
      <c r="N55" s="97" t="s">
        <v>39</v>
      </c>
      <c r="O55" s="97"/>
      <c r="P55" s="98"/>
      <c r="Q55" s="99"/>
    </row>
    <row r="56" spans="1:18" s="100" customFormat="1" ht="9" customHeight="1">
      <c r="A56" s="101" t="s">
        <v>40</v>
      </c>
      <c r="B56" s="102"/>
      <c r="C56" s="103"/>
      <c r="D56" s="104">
        <v>1</v>
      </c>
      <c r="E56" s="105" t="str">
        <f>IF(D56&gt;$Q$63,,UPPER(VLOOKUP(D56,'[6]Boys Si Main Draw Prep'!$A$7:$R$134,2)))</f>
        <v>MOHAMMED</v>
      </c>
      <c r="F56" s="106"/>
      <c r="G56" s="105"/>
      <c r="H56" s="107"/>
      <c r="I56" s="108" t="s">
        <v>41</v>
      </c>
      <c r="J56" s="102"/>
      <c r="K56" s="109"/>
      <c r="L56" s="102"/>
      <c r="M56" s="110"/>
      <c r="N56" s="111" t="s">
        <v>42</v>
      </c>
      <c r="O56" s="112"/>
      <c r="P56" s="112"/>
      <c r="Q56" s="113"/>
    </row>
    <row r="57" spans="1:18" s="100" customFormat="1" ht="9" customHeight="1">
      <c r="A57" s="101" t="s">
        <v>43</v>
      </c>
      <c r="B57" s="102"/>
      <c r="C57" s="103"/>
      <c r="D57" s="104">
        <v>2</v>
      </c>
      <c r="E57" s="105" t="str">
        <f>IF(D57&gt;$Q$63,,UPPER(VLOOKUP(D57,'[6]Boys Si Main Draw Prep'!$A$7:$R$134,2)))</f>
        <v>CARTER</v>
      </c>
      <c r="F57" s="106"/>
      <c r="G57" s="105"/>
      <c r="H57" s="107"/>
      <c r="I57" s="108" t="s">
        <v>44</v>
      </c>
      <c r="J57" s="102"/>
      <c r="K57" s="109"/>
      <c r="L57" s="102"/>
      <c r="M57" s="110"/>
      <c r="N57" s="114"/>
      <c r="O57" s="115"/>
      <c r="P57" s="116"/>
      <c r="Q57" s="117"/>
    </row>
    <row r="58" spans="1:18" s="100" customFormat="1" ht="9" customHeight="1">
      <c r="A58" s="118" t="s">
        <v>45</v>
      </c>
      <c r="B58" s="116"/>
      <c r="C58" s="119"/>
      <c r="D58" s="104">
        <v>3</v>
      </c>
      <c r="E58" s="105">
        <f>IF(D58&gt;$Q$63,,UPPER(VLOOKUP(D58,'[6]Boys Si Main Draw Prep'!$A$7:$R$134,2)))</f>
        <v>0</v>
      </c>
      <c r="F58" s="106"/>
      <c r="G58" s="105"/>
      <c r="H58" s="107"/>
      <c r="I58" s="108" t="s">
        <v>46</v>
      </c>
      <c r="J58" s="102"/>
      <c r="K58" s="109"/>
      <c r="L58" s="102"/>
      <c r="M58" s="110"/>
      <c r="N58" s="111" t="s">
        <v>47</v>
      </c>
      <c r="O58" s="112"/>
      <c r="P58" s="112"/>
      <c r="Q58" s="113"/>
    </row>
    <row r="59" spans="1:18" s="100" customFormat="1" ht="9" customHeight="1">
      <c r="A59" s="120"/>
      <c r="B59" s="24"/>
      <c r="C59" s="121"/>
      <c r="D59" s="104">
        <v>4</v>
      </c>
      <c r="E59" s="105">
        <f>IF(D59&gt;$Q$63,,UPPER(VLOOKUP(D59,'[6]Boys Si Main Draw Prep'!$A$7:$R$134,2)))</f>
        <v>0</v>
      </c>
      <c r="F59" s="106"/>
      <c r="G59" s="105"/>
      <c r="H59" s="107"/>
      <c r="I59" s="108" t="s">
        <v>48</v>
      </c>
      <c r="J59" s="102"/>
      <c r="K59" s="109"/>
      <c r="L59" s="102"/>
      <c r="M59" s="110"/>
      <c r="N59" s="102"/>
      <c r="O59" s="109"/>
      <c r="P59" s="102"/>
      <c r="Q59" s="110"/>
    </row>
    <row r="60" spans="1:18" s="100" customFormat="1" ht="9" customHeight="1">
      <c r="A60" s="122" t="s">
        <v>49</v>
      </c>
      <c r="B60" s="123"/>
      <c r="C60" s="124"/>
      <c r="D60" s="104"/>
      <c r="E60" s="105"/>
      <c r="F60" s="106"/>
      <c r="G60" s="105"/>
      <c r="H60" s="107"/>
      <c r="I60" s="108" t="s">
        <v>50</v>
      </c>
      <c r="J60" s="102"/>
      <c r="K60" s="109"/>
      <c r="L60" s="102"/>
      <c r="M60" s="110"/>
      <c r="N60" s="116"/>
      <c r="O60" s="115"/>
      <c r="P60" s="116"/>
      <c r="Q60" s="117"/>
    </row>
    <row r="61" spans="1:18" s="100" customFormat="1" ht="9" customHeight="1">
      <c r="A61" s="101" t="s">
        <v>40</v>
      </c>
      <c r="B61" s="102"/>
      <c r="C61" s="103"/>
      <c r="D61" s="104"/>
      <c r="E61" s="105"/>
      <c r="F61" s="106"/>
      <c r="G61" s="105"/>
      <c r="H61" s="107"/>
      <c r="I61" s="108" t="s">
        <v>51</v>
      </c>
      <c r="J61" s="102"/>
      <c r="K61" s="109"/>
      <c r="L61" s="102"/>
      <c r="M61" s="110"/>
      <c r="N61" s="111" t="s">
        <v>52</v>
      </c>
      <c r="O61" s="112"/>
      <c r="P61" s="112"/>
      <c r="Q61" s="113"/>
    </row>
    <row r="62" spans="1:18" s="100" customFormat="1" ht="9" customHeight="1">
      <c r="A62" s="101" t="s">
        <v>53</v>
      </c>
      <c r="B62" s="102"/>
      <c r="C62" s="125"/>
      <c r="D62" s="104"/>
      <c r="E62" s="105"/>
      <c r="F62" s="106"/>
      <c r="G62" s="105"/>
      <c r="H62" s="107"/>
      <c r="I62" s="108" t="s">
        <v>54</v>
      </c>
      <c r="J62" s="102"/>
      <c r="K62" s="109"/>
      <c r="L62" s="102"/>
      <c r="M62" s="110"/>
      <c r="N62" s="102"/>
      <c r="O62" s="109"/>
      <c r="P62" s="102"/>
      <c r="Q62" s="110"/>
    </row>
    <row r="63" spans="1:18" s="100" customFormat="1" ht="9" customHeight="1">
      <c r="A63" s="118" t="s">
        <v>55</v>
      </c>
      <c r="B63" s="116"/>
      <c r="C63" s="126"/>
      <c r="D63" s="127"/>
      <c r="E63" s="128"/>
      <c r="F63" s="129"/>
      <c r="G63" s="128"/>
      <c r="H63" s="130"/>
      <c r="I63" s="131" t="s">
        <v>56</v>
      </c>
      <c r="J63" s="116"/>
      <c r="K63" s="115"/>
      <c r="L63" s="116"/>
      <c r="M63" s="117"/>
      <c r="N63" s="116" t="str">
        <f>Q4</f>
        <v>Lamech Kevin Clarke</v>
      </c>
      <c r="O63" s="115"/>
      <c r="P63" s="116"/>
      <c r="Q63" s="132">
        <f>MIN(4,'[6]Boys Si Main Draw Prep'!R5)</f>
        <v>2</v>
      </c>
    </row>
  </sheetData>
  <conditionalFormatting sqref="F51:H51 F35:H35 F37:H37 F23:H23 F25:H25 F27:H27 F29:H29 F31:H31 F33:H33 F53:H53 F39:H39 F41:H41 F43:H43 F45:H45 F47:H47 F49:H49 G7 G9 G11 G13 G15 G17 G19 G21">
    <cfRule type="expression" dxfId="144" priority="1" stopIfTrue="1">
      <formula>AND($D7&lt;9,$C7&gt;0)</formula>
    </cfRule>
  </conditionalFormatting>
  <conditionalFormatting sqref="H24 H44 J34 H32 J42 H52 H40 J50 H48 J10 L30 L14 J18 L46 H28 J26 H36 H8 H16 H20 H12 N22">
    <cfRule type="expression" dxfId="143" priority="2" stopIfTrue="1">
      <formula>AND($N$1="CU",H8="Umpire")</formula>
    </cfRule>
    <cfRule type="expression" dxfId="142" priority="3" stopIfTrue="1">
      <formula>AND($N$1="CU",H8&lt;&gt;"Umpire",I8&lt;&gt;"")</formula>
    </cfRule>
    <cfRule type="expression" dxfId="141" priority="4" stopIfTrue="1">
      <formula>AND($N$1="CU",H8&lt;&gt;"Umpire")</formula>
    </cfRule>
  </conditionalFormatting>
  <conditionalFormatting sqref="D37 D31 D29 D27 D25 D23 D53 D51 D33 D49 D47 D45 D43 D41 D39 D35">
    <cfRule type="expression" dxfId="140" priority="5" stopIfTrue="1">
      <formula>AND($D23&lt;9,$C23&gt;0)</formula>
    </cfRule>
  </conditionalFormatting>
  <conditionalFormatting sqref="E39 E41 E43 E45 E47 E49 E51 E53 E23 E25 E27 E29 E31 E33 E35 E37">
    <cfRule type="cellIs" dxfId="139" priority="6" stopIfTrue="1" operator="equal">
      <formula>"Bye"</formula>
    </cfRule>
    <cfRule type="expression" dxfId="138" priority="7" stopIfTrue="1">
      <formula>AND($D23&lt;9,$C23&gt;0)</formula>
    </cfRule>
  </conditionalFormatting>
  <conditionalFormatting sqref="L10 L18 N46 L42 L50 N14 N30 L26 L34 P22 J8 J12 J16 J20 J40 J44 J48 J52 J24 J28 J32 J36">
    <cfRule type="expression" dxfId="137" priority="8" stopIfTrue="1">
      <formula>I8="as"</formula>
    </cfRule>
    <cfRule type="expression" dxfId="136" priority="9" stopIfTrue="1">
      <formula>I8="bs"</formula>
    </cfRule>
  </conditionalFormatting>
  <conditionalFormatting sqref="B7 B9 B11 B13 B15 B17 B19 B21 B39 B41 B43 B45 B47 B49 B51 B53 B23 B25 B27 B29 B31 B33 B35 B37">
    <cfRule type="cellIs" dxfId="135" priority="10" stopIfTrue="1" operator="equal">
      <formula>"QA"</formula>
    </cfRule>
    <cfRule type="cellIs" dxfId="134" priority="11" stopIfTrue="1" operator="equal">
      <formula>"DA"</formula>
    </cfRule>
  </conditionalFormatting>
  <conditionalFormatting sqref="I8 I12 I16 I20 M14 K10 Q63 K18 O22">
    <cfRule type="expression" dxfId="133" priority="12" stopIfTrue="1">
      <formula>$N$1="CU"</formula>
    </cfRule>
  </conditionalFormatting>
  <conditionalFormatting sqref="E19 E21 E9 E17 E15 E13 E11 E7">
    <cfRule type="cellIs" dxfId="132" priority="13" stopIfTrue="1" operator="equal">
      <formula>"Bye"</formula>
    </cfRule>
  </conditionalFormatting>
  <conditionalFormatting sqref="D9 D7 D13 D15 D19 D21">
    <cfRule type="expression" dxfId="131" priority="14" stopIfTrue="1">
      <formula>$D7&lt;5</formula>
    </cfRule>
  </conditionalFormatting>
  <dataValidations count="1">
    <dataValidation type="list" allowBlank="1" showInputMessage="1" sqref="H24 H40 H28 H36 H44 H32 H52 H48 H20 H8 H12 H16 J50 J42 L46 J18 J10 L14 J34 J26 L30 N22">
      <formula1>$T$7:$T$16</formula1>
    </dataValidation>
  </dataValidations>
  <printOptions horizontalCentered="1"/>
  <pageMargins left="0.35" right="0.35" top="0.39" bottom="0.39" header="0" footer="0"/>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sheetPr codeName="Sheet138" enableFormatConditionsCalculation="0">
    <tabColor rgb="FFFF0000"/>
    <pageSetUpPr fitToPage="1"/>
  </sheetPr>
  <dimension ref="A1:T55"/>
  <sheetViews>
    <sheetView showGridLines="0" showZeros="0" workbookViewId="0">
      <selection activeCell="AA49" sqref="AA49"/>
    </sheetView>
  </sheetViews>
  <sheetFormatPr defaultColWidth="8.85546875"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3" customWidth="1"/>
    <col min="10" max="10" width="10.7109375" customWidth="1"/>
    <col min="11" max="11" width="1.7109375" style="133" customWidth="1"/>
    <col min="12" max="12" width="10.7109375" customWidth="1"/>
    <col min="13" max="13" width="1.7109375" style="134" customWidth="1"/>
    <col min="14" max="14" width="10.7109375" customWidth="1"/>
    <col min="15" max="15" width="1.7109375" style="133" customWidth="1"/>
    <col min="16" max="16" width="10.7109375" customWidth="1"/>
    <col min="17" max="17" width="1.7109375" style="134" customWidth="1"/>
    <col min="18" max="18" width="9.140625" hidden="1" customWidth="1"/>
    <col min="19" max="19" width="8.7109375" customWidth="1"/>
    <col min="20" max="20" width="9.140625" hidden="1" customWidth="1"/>
  </cols>
  <sheetData>
    <row r="1" spans="1:20" s="6" customFormat="1" ht="70.5" customHeight="1">
      <c r="A1" s="1">
        <f>'[1]Week SetUp'!$A$6</f>
        <v>0</v>
      </c>
      <c r="B1" s="1"/>
      <c r="C1" s="2"/>
      <c r="D1" s="2"/>
      <c r="E1" s="2"/>
      <c r="F1" s="2"/>
      <c r="G1" s="2"/>
      <c r="H1" s="2"/>
      <c r="I1" s="3"/>
      <c r="J1" s="4"/>
      <c r="K1" s="4"/>
      <c r="L1" s="5"/>
      <c r="M1" s="3"/>
      <c r="N1" s="3" t="s">
        <v>0</v>
      </c>
      <c r="O1" s="3"/>
      <c r="P1" s="2"/>
      <c r="Q1" s="3"/>
    </row>
    <row r="2" spans="1:20" s="10" customFormat="1" ht="15.75">
      <c r="A2" s="7"/>
      <c r="B2" s="7"/>
      <c r="C2" s="7"/>
      <c r="D2" s="7"/>
      <c r="E2" s="329" t="s">
        <v>69</v>
      </c>
      <c r="F2" s="329"/>
      <c r="G2" s="329"/>
      <c r="H2" s="329"/>
      <c r="I2" s="329"/>
      <c r="J2" s="329"/>
      <c r="K2" s="329"/>
      <c r="L2" s="329"/>
      <c r="M2" s="8"/>
      <c r="N2" s="9"/>
      <c r="O2" s="8"/>
      <c r="P2" s="9"/>
      <c r="Q2" s="8"/>
    </row>
    <row r="3" spans="1:20" s="15" customFormat="1" ht="11.25" customHeight="1">
      <c r="A3" s="11" t="s">
        <v>2</v>
      </c>
      <c r="B3" s="11"/>
      <c r="C3" s="11"/>
      <c r="D3" s="11"/>
      <c r="E3" s="11"/>
      <c r="F3" s="11" t="s">
        <v>58</v>
      </c>
      <c r="G3" s="11"/>
      <c r="H3" s="11"/>
      <c r="I3" s="12"/>
      <c r="J3" s="13"/>
      <c r="K3" s="12"/>
      <c r="L3" s="11"/>
      <c r="M3" s="12"/>
      <c r="N3" s="11"/>
      <c r="O3" s="12"/>
      <c r="P3" s="11"/>
      <c r="Q3" s="14" t="s">
        <v>3</v>
      </c>
    </row>
    <row r="4" spans="1:20" s="23" customFormat="1" ht="11.25" customHeight="1" thickBot="1">
      <c r="A4" s="16" t="str">
        <f>'[1]Week SetUp'!$A$10</f>
        <v>16th - 21st December 2017</v>
      </c>
      <c r="B4" s="16"/>
      <c r="C4" s="16"/>
      <c r="D4" s="17"/>
      <c r="E4" s="17"/>
      <c r="F4" s="17" t="str">
        <f>'[1]Week SetUp'!$C$10</f>
        <v>Jean Merry</v>
      </c>
      <c r="G4" s="18"/>
      <c r="H4" s="17"/>
      <c r="I4" s="19"/>
      <c r="J4" s="20">
        <f>'[1]Week SetUp'!$D$10</f>
        <v>0</v>
      </c>
      <c r="K4" s="19"/>
      <c r="L4" s="21">
        <f>'[1]Week SetUp'!$A$12</f>
        <v>0</v>
      </c>
      <c r="M4" s="19"/>
      <c r="N4" s="17"/>
      <c r="O4" s="19"/>
      <c r="P4" s="17"/>
      <c r="Q4" s="22" t="str">
        <f>'[1]Week SetUp'!$E$10</f>
        <v>Lamech Kevin Clarke</v>
      </c>
    </row>
    <row r="5" spans="1:20" s="15" customFormat="1" ht="9">
      <c r="A5" s="24"/>
      <c r="B5" s="25" t="s">
        <v>4</v>
      </c>
      <c r="C5" s="25" t="s">
        <v>5</v>
      </c>
      <c r="D5" s="25" t="s">
        <v>6</v>
      </c>
      <c r="E5" s="26" t="s">
        <v>7</v>
      </c>
      <c r="F5" s="26" t="s">
        <v>8</v>
      </c>
      <c r="G5" s="26"/>
      <c r="H5" s="26"/>
      <c r="I5" s="26"/>
      <c r="J5" s="25" t="s">
        <v>9</v>
      </c>
      <c r="K5" s="27"/>
      <c r="L5" s="25" t="s">
        <v>11</v>
      </c>
      <c r="M5" s="27"/>
      <c r="N5" s="25" t="s">
        <v>12</v>
      </c>
      <c r="O5" s="27"/>
      <c r="P5" s="25" t="s">
        <v>70</v>
      </c>
      <c r="Q5" s="28"/>
    </row>
    <row r="6" spans="1:20" s="15"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f>IF($D7="","",VLOOKUP($D7,'[1]Girls Si Main Draw Prep'!$A$7:$P$22,15))</f>
        <v>0</v>
      </c>
      <c r="C7" s="37">
        <f>IF($D7="","",VLOOKUP($D7,'[1]Girls Si Main Draw Prep'!$A$7:$P$22,16))</f>
        <v>0</v>
      </c>
      <c r="D7" s="38">
        <v>1</v>
      </c>
      <c r="E7" s="39" t="str">
        <f>UPPER(IF($D7="","",VLOOKUP($D7,'[1]Girls Si Main Draw Prep'!$A$7:$P$22,2)))</f>
        <v>CHIN LEE</v>
      </c>
      <c r="F7" s="39" t="str">
        <f>IF($D7="","",VLOOKUP($D7,'[1]Girls Si Main Draw Prep'!$A$7:$P$22,3))</f>
        <v>Inara</v>
      </c>
      <c r="G7" s="39"/>
      <c r="H7" s="39">
        <f>IF($D7="","",VLOOKUP($D7,'[1]Girls Si Main Draw Prep'!$A$7:$P$22,4))</f>
        <v>0</v>
      </c>
      <c r="I7" s="40"/>
      <c r="J7" s="41"/>
      <c r="K7" s="41"/>
      <c r="L7" s="41"/>
      <c r="M7" s="41"/>
      <c r="N7" s="42"/>
      <c r="O7" s="43"/>
      <c r="P7" s="44"/>
      <c r="Q7" s="45"/>
      <c r="R7" s="46"/>
      <c r="T7" s="48" t="str">
        <f>'[1]SetUp Officials'!P21</f>
        <v>Umpire</v>
      </c>
    </row>
    <row r="8" spans="1:20" s="47" customFormat="1" ht="9.6" customHeight="1">
      <c r="A8" s="49"/>
      <c r="B8" s="50"/>
      <c r="C8" s="50"/>
      <c r="D8" s="50"/>
      <c r="E8" s="41"/>
      <c r="F8" s="41"/>
      <c r="G8" s="51"/>
      <c r="H8" s="52" t="s">
        <v>13</v>
      </c>
      <c r="I8" s="53" t="s">
        <v>19</v>
      </c>
      <c r="J8" s="54" t="str">
        <f>UPPER(IF(OR(I8="a",I8="as"),E7,IF(OR(I8="b",I8="bs"),E9,)))</f>
        <v>CHIN LEE</v>
      </c>
      <c r="K8" s="54"/>
      <c r="L8" s="41"/>
      <c r="M8" s="41"/>
      <c r="N8" s="42"/>
      <c r="O8" s="43"/>
      <c r="P8" s="44"/>
      <c r="Q8" s="45"/>
      <c r="R8" s="46"/>
      <c r="T8" s="55" t="str">
        <f>'[1]SetUp Officials'!P22</f>
        <v/>
      </c>
    </row>
    <row r="9" spans="1:20" s="47" customFormat="1" ht="9.6" customHeight="1">
      <c r="A9" s="49">
        <v>2</v>
      </c>
      <c r="B9" s="37">
        <f>IF($D9="","",VLOOKUP($D9,'[1]Girls Si Main Draw Prep'!$A$7:$P$22,15))</f>
        <v>0</v>
      </c>
      <c r="C9" s="37">
        <f>IF($D9="","",VLOOKUP($D9,'[1]Girls Si Main Draw Prep'!$A$7:$P$22,16))</f>
        <v>0</v>
      </c>
      <c r="D9" s="38">
        <v>7</v>
      </c>
      <c r="E9" s="37" t="str">
        <f>UPPER(IF($D9="","",VLOOKUP($D9,'[1]Girls Si Main Draw Prep'!$A$7:$P$22,2)))</f>
        <v>CHIN LEE</v>
      </c>
      <c r="F9" s="37" t="str">
        <f>IF($D9="","",VLOOKUP($D9,'[1]Girls Si Main Draw Prep'!$A$7:$P$22,3))</f>
        <v>Abigail</v>
      </c>
      <c r="G9" s="37"/>
      <c r="H9" s="37">
        <f>IF($D9="","",VLOOKUP($D9,'[1]Girls Si Main Draw Prep'!$A$7:$P$22,4))</f>
        <v>0</v>
      </c>
      <c r="I9" s="56"/>
      <c r="J9" s="41" t="s">
        <v>187</v>
      </c>
      <c r="K9" s="57"/>
      <c r="L9" s="41" t="s">
        <v>195</v>
      </c>
      <c r="M9" s="41"/>
      <c r="N9" s="42"/>
      <c r="O9" s="43"/>
      <c r="P9" s="44"/>
      <c r="Q9" s="45"/>
      <c r="R9" s="46"/>
      <c r="T9" s="55" t="str">
        <f>'[1]SetUp Officials'!P23</f>
        <v/>
      </c>
    </row>
    <row r="10" spans="1:20" s="47" customFormat="1" ht="9.6" customHeight="1">
      <c r="A10" s="49"/>
      <c r="B10" s="50"/>
      <c r="C10" s="50"/>
      <c r="D10" s="58"/>
      <c r="E10" s="41"/>
      <c r="F10" s="41"/>
      <c r="G10" s="51"/>
      <c r="H10" s="41"/>
      <c r="I10" s="59"/>
      <c r="J10" s="52" t="s">
        <v>13</v>
      </c>
      <c r="K10" s="60" t="s">
        <v>19</v>
      </c>
      <c r="L10" s="54" t="str">
        <f>UPPER(IF(OR(K10="a",K10="as"),J8,IF(OR(K10="b",K10="bs"),J12,)))</f>
        <v>CHIN LEE</v>
      </c>
      <c r="M10" s="61"/>
      <c r="N10" s="62"/>
      <c r="O10" s="62"/>
      <c r="P10" s="44"/>
      <c r="Q10" s="45"/>
      <c r="R10" s="46"/>
      <c r="T10" s="55" t="str">
        <f>'[1]SetUp Officials'!P24</f>
        <v/>
      </c>
    </row>
    <row r="11" spans="1:20" s="47" customFormat="1" ht="9.6" customHeight="1">
      <c r="A11" s="49">
        <v>3</v>
      </c>
      <c r="B11" s="37">
        <f>IF($D11="","",VLOOKUP($D11,'[1]Girls Si Main Draw Prep'!$A$7:$P$22,15))</f>
        <v>0</v>
      </c>
      <c r="C11" s="37">
        <f>IF($D11="","",VLOOKUP($D11,'[1]Girls Si Main Draw Prep'!$A$7:$P$22,16))</f>
        <v>0</v>
      </c>
      <c r="D11" s="38">
        <v>2</v>
      </c>
      <c r="E11" s="37" t="str">
        <f>UPPER(IF($D11="","",VLOOKUP($D11,'[1]Girls Si Main Draw Prep'!$A$7:$P$22,2)))</f>
        <v>PASEA</v>
      </c>
      <c r="F11" s="37" t="str">
        <f>IF($D11="","",VLOOKUP($D11,'[1]Girls Si Main Draw Prep'!$A$7:$P$22,3))</f>
        <v>Eva</v>
      </c>
      <c r="G11" s="37"/>
      <c r="H11" s="37">
        <f>IF($D11="","",VLOOKUP($D11,'[1]Girls Si Main Draw Prep'!$A$7:$P$22,4))</f>
        <v>0</v>
      </c>
      <c r="I11" s="40"/>
      <c r="J11" s="41"/>
      <c r="K11" s="63"/>
      <c r="L11" s="41" t="s">
        <v>194</v>
      </c>
      <c r="M11" s="199"/>
      <c r="N11" s="199"/>
      <c r="O11" s="199"/>
      <c r="P11" s="200"/>
      <c r="Q11" s="45"/>
      <c r="R11" s="46"/>
      <c r="T11" s="55" t="str">
        <f>'[1]SetUp Officials'!P25</f>
        <v/>
      </c>
    </row>
    <row r="12" spans="1:20" s="47" customFormat="1" ht="9.6" customHeight="1">
      <c r="A12" s="49"/>
      <c r="B12" s="50"/>
      <c r="C12" s="50"/>
      <c r="D12" s="58"/>
      <c r="E12" s="41"/>
      <c r="F12" s="41"/>
      <c r="G12" s="51"/>
      <c r="H12" s="52" t="s">
        <v>13</v>
      </c>
      <c r="I12" s="53" t="s">
        <v>23</v>
      </c>
      <c r="J12" s="54" t="str">
        <f>UPPER(IF(OR(I12="a",I12="as"),E11,IF(OR(I12="b",I12="bs"),E13,)))</f>
        <v>D'ARCY</v>
      </c>
      <c r="K12" s="65"/>
      <c r="L12" s="41"/>
      <c r="M12" s="199"/>
      <c r="N12" s="199"/>
      <c r="O12" s="199"/>
      <c r="P12" s="200"/>
      <c r="Q12" s="45"/>
      <c r="R12" s="46"/>
      <c r="T12" s="55" t="str">
        <f>'[1]SetUp Officials'!P26</f>
        <v/>
      </c>
    </row>
    <row r="13" spans="1:20" s="47" customFormat="1" ht="9.6" customHeight="1">
      <c r="A13" s="49">
        <v>4</v>
      </c>
      <c r="B13" s="37">
        <f>IF($D13="","",VLOOKUP($D13,'[1]Girls Si Main Draw Prep'!$A$7:$P$22,15))</f>
        <v>0</v>
      </c>
      <c r="C13" s="37">
        <f>IF($D13="","",VLOOKUP($D13,'[1]Girls Si Main Draw Prep'!$A$7:$P$22,16))</f>
        <v>0</v>
      </c>
      <c r="D13" s="38">
        <v>4</v>
      </c>
      <c r="E13" s="37" t="str">
        <f>UPPER(IF($D13="","",VLOOKUP($D13,'[1]Girls Si Main Draw Prep'!$A$7:$P$22,2)))</f>
        <v>D'ARCY</v>
      </c>
      <c r="F13" s="37" t="str">
        <f>IF($D13="","",VLOOKUP($D13,'[1]Girls Si Main Draw Prep'!$A$7:$P$22,3))</f>
        <v>Madeleine</v>
      </c>
      <c r="G13" s="37"/>
      <c r="H13" s="37">
        <f>IF($D13="","",VLOOKUP($D13,'[1]Girls Si Main Draw Prep'!$A$7:$P$22,4))</f>
        <v>0</v>
      </c>
      <c r="I13" s="66"/>
      <c r="J13" s="41" t="s">
        <v>186</v>
      </c>
      <c r="K13" s="41"/>
      <c r="L13" s="41"/>
      <c r="M13" s="199"/>
      <c r="N13" s="199"/>
      <c r="O13" s="199"/>
      <c r="P13" s="200"/>
      <c r="Q13" s="45"/>
      <c r="R13" s="46"/>
      <c r="T13" s="55" t="str">
        <f>'[1]SetUp Officials'!P27</f>
        <v/>
      </c>
    </row>
    <row r="14" spans="1:20" s="47" customFormat="1" ht="9.6" customHeight="1">
      <c r="A14" s="49"/>
      <c r="B14" s="50"/>
      <c r="C14" s="50"/>
      <c r="D14" s="58"/>
      <c r="E14" s="41"/>
      <c r="F14" s="41"/>
      <c r="G14" s="51"/>
      <c r="H14" s="67"/>
      <c r="I14" s="59"/>
      <c r="J14" s="41"/>
      <c r="K14" s="41"/>
      <c r="L14" s="52" t="s">
        <v>13</v>
      </c>
      <c r="M14" s="201"/>
      <c r="N14" s="202" t="str">
        <f>UPPER(IF(OR(M14="a",M14="as"),L10,IF(OR(M14="b",M14="bs"),#REF!,)))</f>
        <v/>
      </c>
      <c r="O14" s="199"/>
      <c r="P14" s="200"/>
      <c r="Q14" s="45"/>
      <c r="R14" s="46"/>
      <c r="T14" s="55" t="str">
        <f>'[1]SetUp Officials'!P28</f>
        <v/>
      </c>
    </row>
    <row r="15" spans="1:20" s="47" customFormat="1" ht="9.6" customHeight="1">
      <c r="A15" s="203"/>
      <c r="B15" s="161"/>
      <c r="C15" s="161"/>
      <c r="D15" s="50"/>
      <c r="E15" s="161"/>
      <c r="F15" s="161"/>
      <c r="G15" s="161"/>
      <c r="H15" s="161"/>
      <c r="I15" s="50"/>
      <c r="J15" s="161"/>
      <c r="K15" s="161"/>
      <c r="L15" s="161"/>
      <c r="M15" s="188"/>
      <c r="N15" s="188"/>
      <c r="O15" s="188"/>
      <c r="P15" s="44"/>
      <c r="Q15" s="45"/>
      <c r="R15" s="46"/>
    </row>
    <row r="16" spans="1:20" s="47" customFormat="1" ht="9.6" hidden="1" customHeight="1">
      <c r="A16" s="204"/>
      <c r="B16" s="50"/>
      <c r="C16" s="50"/>
      <c r="D16" s="50"/>
      <c r="E16" s="161"/>
      <c r="F16" s="161"/>
      <c r="H16" s="205"/>
      <c r="I16" s="50"/>
      <c r="J16" s="161"/>
      <c r="K16" s="161"/>
      <c r="L16" s="161"/>
      <c r="M16" s="188"/>
      <c r="N16" s="188"/>
      <c r="O16" s="188"/>
      <c r="P16" s="44"/>
      <c r="Q16" s="45"/>
      <c r="R16" s="46"/>
    </row>
    <row r="17" spans="1:18" s="47" customFormat="1" ht="9.6" hidden="1" customHeight="1">
      <c r="A17" s="204"/>
      <c r="B17" s="161"/>
      <c r="C17" s="161"/>
      <c r="D17" s="50"/>
      <c r="E17" s="161"/>
      <c r="F17" s="161"/>
      <c r="G17" s="161"/>
      <c r="H17" s="161"/>
      <c r="I17" s="50"/>
      <c r="J17" s="161"/>
      <c r="K17" s="173"/>
      <c r="L17" s="161"/>
      <c r="M17" s="188"/>
      <c r="N17" s="188"/>
      <c r="O17" s="188"/>
      <c r="P17" s="44"/>
      <c r="Q17" s="45"/>
      <c r="R17" s="46"/>
    </row>
    <row r="18" spans="1:18" s="47" customFormat="1" ht="9.6" hidden="1" customHeight="1">
      <c r="A18" s="204"/>
      <c r="B18" s="50"/>
      <c r="C18" s="50"/>
      <c r="D18" s="50"/>
      <c r="E18" s="161"/>
      <c r="F18" s="161"/>
      <c r="H18" s="161"/>
      <c r="I18" s="50"/>
      <c r="J18" s="205"/>
      <c r="K18" s="50"/>
      <c r="L18" s="161"/>
      <c r="M18" s="188"/>
      <c r="N18" s="188"/>
      <c r="O18" s="188"/>
      <c r="P18" s="44"/>
      <c r="Q18" s="45"/>
      <c r="R18" s="46"/>
    </row>
    <row r="19" spans="1:18" s="47" customFormat="1" ht="9.6" hidden="1" customHeight="1">
      <c r="A19" s="204"/>
      <c r="B19" s="161"/>
      <c r="C19" s="161"/>
      <c r="D19" s="50"/>
      <c r="E19" s="161"/>
      <c r="F19" s="161"/>
      <c r="G19" s="161"/>
      <c r="H19" s="161"/>
      <c r="I19" s="50"/>
      <c r="J19" s="161"/>
      <c r="K19" s="161"/>
      <c r="L19" s="161"/>
      <c r="M19" s="188"/>
      <c r="N19" s="188"/>
      <c r="O19" s="188"/>
      <c r="P19" s="44"/>
      <c r="Q19" s="45"/>
      <c r="R19" s="80"/>
    </row>
    <row r="20" spans="1:18" s="47" customFormat="1" ht="9.6" hidden="1" customHeight="1">
      <c r="A20" s="204"/>
      <c r="B20" s="50"/>
      <c r="C20" s="50"/>
      <c r="D20" s="50"/>
      <c r="E20" s="161"/>
      <c r="F20" s="161"/>
      <c r="H20" s="205"/>
      <c r="I20" s="50"/>
      <c r="J20" s="161"/>
      <c r="K20" s="161"/>
      <c r="L20" s="161"/>
      <c r="M20" s="188"/>
      <c r="N20" s="188"/>
      <c r="O20" s="188"/>
      <c r="P20" s="44"/>
      <c r="Q20" s="45"/>
      <c r="R20" s="46"/>
    </row>
    <row r="21" spans="1:18" s="47" customFormat="1" ht="9.6" hidden="1" customHeight="1">
      <c r="A21" s="204"/>
      <c r="B21" s="161"/>
      <c r="C21" s="161"/>
      <c r="D21" s="50"/>
      <c r="E21" s="161"/>
      <c r="F21" s="161"/>
      <c r="G21" s="161"/>
      <c r="H21" s="161"/>
      <c r="I21" s="50"/>
      <c r="J21" s="161"/>
      <c r="K21" s="161"/>
      <c r="L21" s="161"/>
      <c r="M21" s="188"/>
      <c r="N21" s="188"/>
      <c r="O21" s="188"/>
      <c r="P21" s="44"/>
      <c r="Q21" s="45"/>
      <c r="R21" s="46"/>
    </row>
    <row r="22" spans="1:18" s="47" customFormat="1" ht="9.6" hidden="1" customHeight="1">
      <c r="A22" s="204"/>
      <c r="B22" s="50"/>
      <c r="C22" s="50"/>
      <c r="D22" s="50"/>
      <c r="E22" s="161"/>
      <c r="F22" s="161"/>
      <c r="H22" s="161"/>
      <c r="I22" s="50"/>
      <c r="J22" s="161"/>
      <c r="K22" s="161"/>
      <c r="L22" s="205"/>
      <c r="M22" s="50"/>
      <c r="N22" s="161"/>
      <c r="O22" s="188"/>
      <c r="P22" s="44"/>
      <c r="Q22" s="45"/>
      <c r="R22" s="46"/>
    </row>
    <row r="23" spans="1:18" s="47" customFormat="1" ht="9.6" hidden="1" customHeight="1">
      <c r="A23" s="204"/>
      <c r="B23" s="161"/>
      <c r="C23" s="161"/>
      <c r="D23" s="50"/>
      <c r="E23" s="161"/>
      <c r="F23" s="161"/>
      <c r="G23" s="161"/>
      <c r="H23" s="161"/>
      <c r="I23" s="50"/>
      <c r="J23" s="161"/>
      <c r="K23" s="161"/>
      <c r="L23" s="161"/>
      <c r="M23" s="188"/>
      <c r="N23" s="161"/>
      <c r="O23" s="188"/>
      <c r="P23" s="44"/>
      <c r="Q23" s="45"/>
      <c r="R23" s="46"/>
    </row>
    <row r="24" spans="1:18" s="47" customFormat="1" ht="9.6" hidden="1" customHeight="1">
      <c r="A24" s="204"/>
      <c r="B24" s="50"/>
      <c r="C24" s="50"/>
      <c r="D24" s="50"/>
      <c r="E24" s="161"/>
      <c r="F24" s="161"/>
      <c r="H24" s="205"/>
      <c r="I24" s="50"/>
      <c r="J24" s="161"/>
      <c r="K24" s="161"/>
      <c r="L24" s="161"/>
      <c r="M24" s="188"/>
      <c r="N24" s="188"/>
      <c r="O24" s="188"/>
      <c r="P24" s="44"/>
      <c r="Q24" s="45"/>
      <c r="R24" s="46"/>
    </row>
    <row r="25" spans="1:18" s="47" customFormat="1" ht="9.6" hidden="1" customHeight="1">
      <c r="A25" s="204"/>
      <c r="B25" s="161"/>
      <c r="C25" s="161"/>
      <c r="D25" s="50"/>
      <c r="E25" s="161"/>
      <c r="F25" s="161"/>
      <c r="G25" s="161"/>
      <c r="H25" s="161"/>
      <c r="I25" s="50"/>
      <c r="J25" s="161"/>
      <c r="K25" s="173"/>
      <c r="L25" s="161"/>
      <c r="M25" s="188"/>
      <c r="N25" s="188"/>
      <c r="O25" s="188"/>
      <c r="P25" s="44"/>
      <c r="Q25" s="45"/>
      <c r="R25" s="46"/>
    </row>
    <row r="26" spans="1:18" s="47" customFormat="1" ht="9.6" hidden="1" customHeight="1">
      <c r="A26" s="204"/>
      <c r="B26" s="50"/>
      <c r="C26" s="50"/>
      <c r="D26" s="50"/>
      <c r="E26" s="161"/>
      <c r="F26" s="161"/>
      <c r="H26" s="161"/>
      <c r="I26" s="50"/>
      <c r="J26" s="205"/>
      <c r="K26" s="50"/>
      <c r="L26" s="161"/>
      <c r="M26" s="188"/>
      <c r="N26" s="188"/>
      <c r="O26" s="188"/>
      <c r="P26" s="44"/>
      <c r="Q26" s="45"/>
      <c r="R26" s="46"/>
    </row>
    <row r="27" spans="1:18" s="47" customFormat="1" ht="9.6" hidden="1" customHeight="1">
      <c r="A27" s="204"/>
      <c r="B27" s="161"/>
      <c r="C27" s="161"/>
      <c r="D27" s="50"/>
      <c r="E27" s="161"/>
      <c r="F27" s="161"/>
      <c r="G27" s="161"/>
      <c r="H27" s="161"/>
      <c r="I27" s="50"/>
      <c r="J27" s="161"/>
      <c r="K27" s="161"/>
      <c r="L27" s="161"/>
      <c r="M27" s="188"/>
      <c r="N27" s="188"/>
      <c r="O27" s="188"/>
      <c r="P27" s="44"/>
      <c r="Q27" s="45"/>
      <c r="R27" s="46"/>
    </row>
    <row r="28" spans="1:18" s="47" customFormat="1" ht="9.6" hidden="1" customHeight="1">
      <c r="A28" s="204"/>
      <c r="B28" s="50"/>
      <c r="C28" s="50"/>
      <c r="D28" s="50"/>
      <c r="E28" s="161"/>
      <c r="F28" s="161"/>
      <c r="H28" s="205"/>
      <c r="I28" s="50"/>
      <c r="J28" s="161"/>
      <c r="K28" s="161"/>
      <c r="L28" s="161"/>
      <c r="M28" s="188"/>
      <c r="N28" s="188"/>
      <c r="O28" s="188"/>
      <c r="P28" s="44"/>
      <c r="Q28" s="45"/>
      <c r="R28" s="46"/>
    </row>
    <row r="29" spans="1:18" s="47" customFormat="1" ht="9.6" hidden="1" customHeight="1">
      <c r="A29" s="203"/>
      <c r="B29" s="161"/>
      <c r="C29" s="161"/>
      <c r="D29" s="50"/>
      <c r="E29" s="161"/>
      <c r="F29" s="161"/>
      <c r="G29" s="161"/>
      <c r="H29" s="161"/>
      <c r="I29" s="50"/>
      <c r="J29" s="161"/>
      <c r="K29" s="161"/>
      <c r="L29" s="161"/>
      <c r="M29" s="161"/>
      <c r="N29" s="42"/>
      <c r="O29" s="42"/>
      <c r="P29" s="44"/>
      <c r="Q29" s="45"/>
      <c r="R29" s="46"/>
    </row>
    <row r="30" spans="1:18" s="47" customFormat="1" ht="9.6" hidden="1" customHeight="1">
      <c r="A30" s="204"/>
      <c r="B30" s="50"/>
      <c r="C30" s="50"/>
      <c r="D30" s="50"/>
      <c r="E30" s="67"/>
      <c r="F30" s="67"/>
      <c r="G30" s="72"/>
      <c r="H30" s="41"/>
      <c r="I30" s="59"/>
      <c r="J30" s="41"/>
      <c r="K30" s="41"/>
      <c r="L30" s="41"/>
      <c r="M30" s="62"/>
      <c r="N30" s="62"/>
      <c r="O30" s="62"/>
      <c r="P30" s="44"/>
      <c r="Q30" s="45"/>
      <c r="R30" s="46"/>
    </row>
    <row r="31" spans="1:18" s="47" customFormat="1" ht="9.6" hidden="1" customHeight="1">
      <c r="A31" s="203"/>
      <c r="B31" s="161"/>
      <c r="C31" s="161"/>
      <c r="D31" s="50"/>
      <c r="E31" s="161"/>
      <c r="F31" s="161"/>
      <c r="G31" s="161"/>
      <c r="H31" s="161"/>
      <c r="I31" s="50"/>
      <c r="J31" s="161"/>
      <c r="K31" s="161"/>
      <c r="L31" s="161"/>
      <c r="M31" s="188"/>
      <c r="N31" s="188"/>
      <c r="O31" s="188"/>
      <c r="P31" s="44"/>
      <c r="Q31" s="45"/>
      <c r="R31" s="46"/>
    </row>
    <row r="32" spans="1:18" s="47" customFormat="1" ht="9.6" hidden="1" customHeight="1">
      <c r="A32" s="204"/>
      <c r="B32" s="50"/>
      <c r="C32" s="50"/>
      <c r="D32" s="50"/>
      <c r="E32" s="161"/>
      <c r="F32" s="161"/>
      <c r="H32" s="205"/>
      <c r="I32" s="50"/>
      <c r="J32" s="161"/>
      <c r="K32" s="161"/>
      <c r="L32" s="161"/>
      <c r="M32" s="188"/>
      <c r="N32" s="188"/>
      <c r="O32" s="188"/>
      <c r="P32" s="44"/>
      <c r="Q32" s="45"/>
      <c r="R32" s="46"/>
    </row>
    <row r="33" spans="1:18" s="47" customFormat="1" ht="9.6" hidden="1" customHeight="1">
      <c r="A33" s="204"/>
      <c r="B33" s="161"/>
      <c r="C33" s="161"/>
      <c r="D33" s="50"/>
      <c r="E33" s="161"/>
      <c r="F33" s="161"/>
      <c r="G33" s="161"/>
      <c r="H33" s="161"/>
      <c r="I33" s="50"/>
      <c r="J33" s="161"/>
      <c r="K33" s="173"/>
      <c r="L33" s="161"/>
      <c r="M33" s="188"/>
      <c r="N33" s="188"/>
      <c r="O33" s="188"/>
      <c r="P33" s="44"/>
      <c r="Q33" s="45"/>
      <c r="R33" s="46"/>
    </row>
    <row r="34" spans="1:18" s="47" customFormat="1" ht="9.6" hidden="1" customHeight="1">
      <c r="A34" s="204"/>
      <c r="B34" s="50"/>
      <c r="C34" s="50"/>
      <c r="D34" s="50"/>
      <c r="E34" s="161"/>
      <c r="F34" s="161"/>
      <c r="H34" s="161"/>
      <c r="I34" s="50"/>
      <c r="J34" s="205"/>
      <c r="K34" s="50"/>
      <c r="L34" s="161"/>
      <c r="M34" s="188"/>
      <c r="N34" s="188"/>
      <c r="O34" s="188"/>
      <c r="P34" s="44"/>
      <c r="Q34" s="45"/>
      <c r="R34" s="46"/>
    </row>
    <row r="35" spans="1:18" s="47" customFormat="1" ht="9.6" hidden="1" customHeight="1">
      <c r="A35" s="204"/>
      <c r="B35" s="161"/>
      <c r="C35" s="161"/>
      <c r="D35" s="50"/>
      <c r="E35" s="161"/>
      <c r="F35" s="161"/>
      <c r="G35" s="161"/>
      <c r="H35" s="161"/>
      <c r="I35" s="50"/>
      <c r="J35" s="161"/>
      <c r="K35" s="161"/>
      <c r="L35" s="161"/>
      <c r="M35" s="188"/>
      <c r="N35" s="188"/>
      <c r="O35" s="188"/>
      <c r="P35" s="44"/>
      <c r="Q35" s="45"/>
      <c r="R35" s="80"/>
    </row>
    <row r="36" spans="1:18" s="47" customFormat="1" ht="9.6" hidden="1" customHeight="1">
      <c r="A36" s="204"/>
      <c r="B36" s="50"/>
      <c r="C36" s="50"/>
      <c r="D36" s="50"/>
      <c r="E36" s="161"/>
      <c r="F36" s="161"/>
      <c r="H36" s="205"/>
      <c r="I36" s="50"/>
      <c r="J36" s="161"/>
      <c r="K36" s="161"/>
      <c r="L36" s="161"/>
      <c r="M36" s="188"/>
      <c r="N36" s="188"/>
      <c r="O36" s="188"/>
      <c r="P36" s="44"/>
      <c r="Q36" s="45"/>
      <c r="R36" s="46"/>
    </row>
    <row r="37" spans="1:18" s="47" customFormat="1" ht="9.6" hidden="1" customHeight="1">
      <c r="A37" s="204"/>
      <c r="B37" s="161"/>
      <c r="C37" s="161"/>
      <c r="D37" s="50"/>
      <c r="E37" s="161"/>
      <c r="F37" s="161"/>
      <c r="G37" s="161"/>
      <c r="H37" s="161"/>
      <c r="I37" s="50"/>
      <c r="J37" s="161"/>
      <c r="K37" s="161"/>
      <c r="L37" s="161"/>
      <c r="M37" s="188"/>
      <c r="N37" s="188"/>
      <c r="O37" s="188"/>
      <c r="P37" s="44"/>
      <c r="Q37" s="45"/>
      <c r="R37" s="46"/>
    </row>
    <row r="38" spans="1:18" s="47" customFormat="1" ht="9.6" hidden="1" customHeight="1">
      <c r="A38" s="204"/>
      <c r="B38" s="50"/>
      <c r="C38" s="50"/>
      <c r="D38" s="50"/>
      <c r="E38" s="161"/>
      <c r="F38" s="161"/>
      <c r="H38" s="161"/>
      <c r="I38" s="50"/>
      <c r="J38" s="161"/>
      <c r="K38" s="161"/>
      <c r="L38" s="205"/>
      <c r="M38" s="50"/>
      <c r="N38" s="161"/>
      <c r="O38" s="188"/>
      <c r="P38" s="44"/>
      <c r="Q38" s="45"/>
      <c r="R38" s="46"/>
    </row>
    <row r="39" spans="1:18" s="47" customFormat="1" ht="9.6" hidden="1" customHeight="1">
      <c r="A39" s="204"/>
      <c r="B39" s="161"/>
      <c r="C39" s="161"/>
      <c r="D39" s="50"/>
      <c r="E39" s="161"/>
      <c r="F39" s="161"/>
      <c r="G39" s="161"/>
      <c r="H39" s="161"/>
      <c r="I39" s="50"/>
      <c r="J39" s="161"/>
      <c r="K39" s="161"/>
      <c r="L39" s="161"/>
      <c r="M39" s="188"/>
      <c r="N39" s="161"/>
      <c r="O39" s="188"/>
      <c r="P39" s="44"/>
      <c r="Q39" s="45"/>
      <c r="R39" s="46"/>
    </row>
    <row r="40" spans="1:18" s="47" customFormat="1" ht="9.6" hidden="1" customHeight="1">
      <c r="A40" s="204"/>
      <c r="B40" s="50"/>
      <c r="C40" s="50"/>
      <c r="D40" s="50"/>
      <c r="E40" s="161"/>
      <c r="F40" s="161"/>
      <c r="H40" s="205"/>
      <c r="I40" s="50"/>
      <c r="J40" s="161"/>
      <c r="K40" s="161"/>
      <c r="L40" s="161"/>
      <c r="M40" s="188"/>
      <c r="N40" s="188"/>
      <c r="O40" s="188"/>
      <c r="P40" s="44"/>
      <c r="Q40" s="45"/>
      <c r="R40" s="46"/>
    </row>
    <row r="41" spans="1:18" s="47" customFormat="1" ht="9.6" hidden="1" customHeight="1">
      <c r="A41" s="204"/>
      <c r="B41" s="161"/>
      <c r="C41" s="161"/>
      <c r="D41" s="50"/>
      <c r="E41" s="161"/>
      <c r="F41" s="161"/>
      <c r="G41" s="161"/>
      <c r="H41" s="161"/>
      <c r="I41" s="50"/>
      <c r="J41" s="161"/>
      <c r="K41" s="173"/>
      <c r="L41" s="161"/>
      <c r="M41" s="188"/>
      <c r="N41" s="188"/>
      <c r="O41" s="188"/>
      <c r="P41" s="44"/>
      <c r="Q41" s="45"/>
      <c r="R41" s="46"/>
    </row>
    <row r="42" spans="1:18" s="47" customFormat="1" ht="9.6" hidden="1" customHeight="1">
      <c r="A42" s="204"/>
      <c r="B42" s="50"/>
      <c r="C42" s="50"/>
      <c r="D42" s="50"/>
      <c r="E42" s="161"/>
      <c r="F42" s="161"/>
      <c r="H42" s="161"/>
      <c r="I42" s="50"/>
      <c r="J42" s="205"/>
      <c r="K42" s="50"/>
      <c r="L42" s="161"/>
      <c r="M42" s="188"/>
      <c r="N42" s="188"/>
      <c r="O42" s="188"/>
      <c r="P42" s="44"/>
      <c r="Q42" s="45"/>
      <c r="R42" s="46"/>
    </row>
    <row r="43" spans="1:18" s="47" customFormat="1" ht="9.6" hidden="1" customHeight="1">
      <c r="A43" s="204"/>
      <c r="B43" s="161"/>
      <c r="C43" s="161"/>
      <c r="D43" s="50"/>
      <c r="E43" s="161"/>
      <c r="F43" s="161"/>
      <c r="G43" s="161"/>
      <c r="H43" s="161"/>
      <c r="I43" s="50"/>
      <c r="J43" s="161"/>
      <c r="K43" s="161"/>
      <c r="L43" s="161"/>
      <c r="M43" s="188"/>
      <c r="N43" s="188"/>
      <c r="O43" s="188"/>
      <c r="P43" s="44"/>
      <c r="Q43" s="45"/>
      <c r="R43" s="46"/>
    </row>
    <row r="44" spans="1:18" s="47" customFormat="1" ht="9.6" hidden="1" customHeight="1">
      <c r="A44" s="204"/>
      <c r="B44" s="50"/>
      <c r="C44" s="50"/>
      <c r="D44" s="50"/>
      <c r="E44" s="161"/>
      <c r="F44" s="161"/>
      <c r="H44" s="205"/>
      <c r="I44" s="50"/>
      <c r="J44" s="161"/>
      <c r="K44" s="161"/>
      <c r="L44" s="161"/>
      <c r="M44" s="188"/>
      <c r="N44" s="188"/>
      <c r="O44" s="188"/>
      <c r="P44" s="44"/>
      <c r="Q44" s="45"/>
      <c r="R44" s="46"/>
    </row>
    <row r="45" spans="1:18" s="47" customFormat="1" ht="38.1" customHeight="1">
      <c r="A45" s="203"/>
      <c r="B45" s="161"/>
      <c r="C45" s="161"/>
      <c r="D45" s="50"/>
      <c r="E45" s="161"/>
      <c r="F45" s="161"/>
      <c r="G45" s="161"/>
      <c r="H45" s="161"/>
      <c r="I45" s="50"/>
      <c r="J45" s="161"/>
      <c r="K45" s="161"/>
      <c r="L45" s="161"/>
      <c r="M45" s="161"/>
      <c r="N45" s="42"/>
      <c r="O45" s="42"/>
      <c r="P45" s="44"/>
      <c r="Q45" s="45"/>
      <c r="R45" s="46"/>
    </row>
    <row r="46" spans="1:18" s="87" customFormat="1" ht="13.5" customHeight="1">
      <c r="A46" s="81"/>
      <c r="B46" s="81"/>
      <c r="C46" s="81"/>
      <c r="D46" s="81"/>
      <c r="E46" s="82"/>
      <c r="F46" s="82"/>
      <c r="G46" s="82"/>
      <c r="H46" s="82"/>
      <c r="I46" s="83"/>
      <c r="J46" s="84"/>
      <c r="K46" s="85"/>
      <c r="L46" s="84"/>
      <c r="M46" s="85"/>
      <c r="N46" s="84"/>
      <c r="O46" s="85"/>
      <c r="P46" s="84"/>
      <c r="Q46" s="85"/>
      <c r="R46" s="86"/>
    </row>
    <row r="47" spans="1:18" s="100" customFormat="1" ht="10.5" customHeight="1">
      <c r="A47" s="88" t="s">
        <v>34</v>
      </c>
      <c r="B47" s="89"/>
      <c r="C47" s="90"/>
      <c r="D47" s="91" t="s">
        <v>35</v>
      </c>
      <c r="E47" s="92" t="s">
        <v>36</v>
      </c>
      <c r="F47" s="91"/>
      <c r="G47" s="93"/>
      <c r="H47" s="94"/>
      <c r="I47" s="91" t="s">
        <v>35</v>
      </c>
      <c r="J47" s="92" t="s">
        <v>37</v>
      </c>
      <c r="K47" s="95"/>
      <c r="L47" s="92" t="s">
        <v>38</v>
      </c>
      <c r="M47" s="96"/>
      <c r="N47" s="97" t="s">
        <v>39</v>
      </c>
      <c r="O47" s="97"/>
      <c r="P47" s="98"/>
      <c r="Q47" s="99"/>
    </row>
    <row r="48" spans="1:18" s="100" customFormat="1" ht="9" customHeight="1">
      <c r="A48" s="101" t="s">
        <v>40</v>
      </c>
      <c r="B48" s="102"/>
      <c r="C48" s="103"/>
      <c r="D48" s="104">
        <v>1</v>
      </c>
      <c r="E48" s="105">
        <f>IF(D48&gt;$Q$55,,UPPER(VLOOKUP(D48,'[1]Girls Si Main Draw Prep'!$A$7:$R$134,2)))</f>
        <v>0</v>
      </c>
      <c r="F48" s="106"/>
      <c r="G48" s="105"/>
      <c r="H48" s="107"/>
      <c r="I48" s="108" t="s">
        <v>41</v>
      </c>
      <c r="J48" s="102"/>
      <c r="K48" s="109"/>
      <c r="L48" s="102"/>
      <c r="M48" s="110"/>
      <c r="N48" s="111" t="s">
        <v>42</v>
      </c>
      <c r="O48" s="112"/>
      <c r="P48" s="112"/>
      <c r="Q48" s="113"/>
    </row>
    <row r="49" spans="1:17" s="100" customFormat="1" ht="9" customHeight="1">
      <c r="A49" s="101" t="s">
        <v>43</v>
      </c>
      <c r="B49" s="102"/>
      <c r="C49" s="103"/>
      <c r="D49" s="104">
        <v>2</v>
      </c>
      <c r="E49" s="105">
        <f>IF(D49&gt;$Q$55,,UPPER(VLOOKUP(D49,'[1]Girls Si Main Draw Prep'!$A$7:$R$134,2)))</f>
        <v>0</v>
      </c>
      <c r="F49" s="106"/>
      <c r="G49" s="105"/>
      <c r="H49" s="107"/>
      <c r="I49" s="108" t="s">
        <v>44</v>
      </c>
      <c r="J49" s="102"/>
      <c r="K49" s="109"/>
      <c r="L49" s="102"/>
      <c r="M49" s="110"/>
      <c r="N49" s="114"/>
      <c r="O49" s="115"/>
      <c r="P49" s="116"/>
      <c r="Q49" s="117"/>
    </row>
    <row r="50" spans="1:17" s="100" customFormat="1" ht="9" customHeight="1">
      <c r="A50" s="118" t="s">
        <v>45</v>
      </c>
      <c r="B50" s="116"/>
      <c r="C50" s="119"/>
      <c r="D50" s="104">
        <v>3</v>
      </c>
      <c r="E50" s="105">
        <f>IF(D50&gt;$Q$55,,UPPER(VLOOKUP(D50,'[1]Girls Si Main Draw Prep'!$A$7:$R$134,2)))</f>
        <v>0</v>
      </c>
      <c r="F50" s="106"/>
      <c r="G50" s="105"/>
      <c r="H50" s="107"/>
      <c r="I50" s="108" t="s">
        <v>46</v>
      </c>
      <c r="J50" s="102"/>
      <c r="K50" s="109"/>
      <c r="L50" s="102"/>
      <c r="M50" s="110"/>
      <c r="N50" s="111" t="s">
        <v>47</v>
      </c>
      <c r="O50" s="112"/>
      <c r="P50" s="112"/>
      <c r="Q50" s="113"/>
    </row>
    <row r="51" spans="1:17" s="100" customFormat="1" ht="9" customHeight="1">
      <c r="A51" s="120"/>
      <c r="B51" s="24"/>
      <c r="C51" s="121"/>
      <c r="D51" s="104">
        <v>4</v>
      </c>
      <c r="E51" s="105">
        <f>IF(D51&gt;$Q$55,,UPPER(VLOOKUP(D51,'[1]Girls Si Main Draw Prep'!$A$7:$R$134,2)))</f>
        <v>0</v>
      </c>
      <c r="F51" s="106"/>
      <c r="G51" s="105"/>
      <c r="H51" s="107"/>
      <c r="I51" s="108" t="s">
        <v>48</v>
      </c>
      <c r="J51" s="102"/>
      <c r="K51" s="109"/>
      <c r="L51" s="102"/>
      <c r="M51" s="110"/>
      <c r="N51" s="102"/>
      <c r="O51" s="109"/>
      <c r="P51" s="102"/>
      <c r="Q51" s="110"/>
    </row>
    <row r="52" spans="1:17" s="100" customFormat="1" ht="9" customHeight="1">
      <c r="A52" s="122" t="s">
        <v>49</v>
      </c>
      <c r="B52" s="123"/>
      <c r="C52" s="124"/>
      <c r="D52" s="104"/>
      <c r="E52" s="105"/>
      <c r="F52" s="106"/>
      <c r="G52" s="105"/>
      <c r="H52" s="107"/>
      <c r="I52" s="108" t="s">
        <v>50</v>
      </c>
      <c r="J52" s="102"/>
      <c r="K52" s="109"/>
      <c r="L52" s="102"/>
      <c r="M52" s="110"/>
      <c r="N52" s="116"/>
      <c r="O52" s="115"/>
      <c r="P52" s="116"/>
      <c r="Q52" s="117"/>
    </row>
    <row r="53" spans="1:17" s="100" customFormat="1" ht="9" customHeight="1">
      <c r="A53" s="101" t="s">
        <v>40</v>
      </c>
      <c r="B53" s="102"/>
      <c r="C53" s="103"/>
      <c r="D53" s="104"/>
      <c r="E53" s="105"/>
      <c r="F53" s="106"/>
      <c r="G53" s="105"/>
      <c r="H53" s="107"/>
      <c r="I53" s="108" t="s">
        <v>51</v>
      </c>
      <c r="J53" s="102"/>
      <c r="K53" s="109"/>
      <c r="L53" s="102"/>
      <c r="M53" s="110"/>
      <c r="N53" s="111" t="s">
        <v>52</v>
      </c>
      <c r="O53" s="112"/>
      <c r="P53" s="112"/>
      <c r="Q53" s="113"/>
    </row>
    <row r="54" spans="1:17" s="100" customFormat="1" ht="9" customHeight="1">
      <c r="A54" s="101" t="s">
        <v>53</v>
      </c>
      <c r="B54" s="102"/>
      <c r="C54" s="125"/>
      <c r="D54" s="104"/>
      <c r="E54" s="105"/>
      <c r="F54" s="106"/>
      <c r="G54" s="105"/>
      <c r="H54" s="107"/>
      <c r="I54" s="108" t="s">
        <v>54</v>
      </c>
      <c r="J54" s="102"/>
      <c r="K54" s="109"/>
      <c r="L54" s="102"/>
      <c r="M54" s="110"/>
      <c r="N54" s="102"/>
      <c r="O54" s="109"/>
      <c r="P54" s="102"/>
      <c r="Q54" s="110"/>
    </row>
    <row r="55" spans="1:17" s="100" customFormat="1" ht="9" customHeight="1">
      <c r="A55" s="118" t="s">
        <v>55</v>
      </c>
      <c r="B55" s="116"/>
      <c r="C55" s="126"/>
      <c r="D55" s="127"/>
      <c r="E55" s="128"/>
      <c r="F55" s="129"/>
      <c r="G55" s="128"/>
      <c r="H55" s="130"/>
      <c r="I55" s="131" t="s">
        <v>56</v>
      </c>
      <c r="J55" s="116"/>
      <c r="K55" s="115"/>
      <c r="L55" s="116"/>
      <c r="M55" s="117"/>
      <c r="N55" s="116" t="str">
        <f>Q4</f>
        <v>Lamech Kevin Clarke</v>
      </c>
      <c r="O55" s="115"/>
      <c r="P55" s="116"/>
      <c r="Q55" s="132">
        <f>MIN(4,'[1]Girls Si Main Draw Prep'!R5)</f>
        <v>0</v>
      </c>
    </row>
  </sheetData>
  <mergeCells count="1">
    <mergeCell ref="E2:L2"/>
  </mergeCells>
  <phoneticPr fontId="42" type="noConversion"/>
  <conditionalFormatting sqref="F43:H43 F27:H27 F29:H29 F15:H15 F17:H17 F19:H19 F21:H21 F23:H23 F25:H25 F45:H45 F31:H31 F33:H33 F35:H35 F37:H37 F39:H39 F41:H41 G7 G9 G11 G13">
    <cfRule type="expression" dxfId="130" priority="1" stopIfTrue="1">
      <formula>AND($D7&lt;9,$C7&gt;0)</formula>
    </cfRule>
  </conditionalFormatting>
  <conditionalFormatting sqref="H16 H36 J26 H24 J34 H44 H32 J42 H40 J10 L22 L14 L38 H20 J18 H28 H8 H12">
    <cfRule type="expression" dxfId="129" priority="2" stopIfTrue="1">
      <formula>AND($N$1="CU",H8="Umpire")</formula>
    </cfRule>
    <cfRule type="expression" dxfId="128" priority="3" stopIfTrue="1">
      <formula>AND($N$1="CU",H8&lt;&gt;"Umpire",I8&lt;&gt;"")</formula>
    </cfRule>
    <cfRule type="expression" dxfId="127" priority="4" stopIfTrue="1">
      <formula>AND($N$1="CU",H8&lt;&gt;"Umpire")</formula>
    </cfRule>
  </conditionalFormatting>
  <conditionalFormatting sqref="D29 D23 D21 D19 D17 D15 D45 D43 D25 D41 D39 D37 D35 D33 D31 D27">
    <cfRule type="expression" dxfId="126" priority="5" stopIfTrue="1">
      <formula>AND($D15&lt;9,$C15&gt;0)</formula>
    </cfRule>
  </conditionalFormatting>
  <conditionalFormatting sqref="E31 E33 E35 E37 E39 E41 E43 E45 E15 E17 E19 E21 E23 E25 E27 E29">
    <cfRule type="cellIs" dxfId="125" priority="6" stopIfTrue="1" operator="equal">
      <formula>"Bye"</formula>
    </cfRule>
    <cfRule type="expression" dxfId="124" priority="7" stopIfTrue="1">
      <formula>AND($D15&lt;9,$C15&gt;0)</formula>
    </cfRule>
  </conditionalFormatting>
  <conditionalFormatting sqref="L10 N38 L34 L42 N14 N22 L18 L26 J8 J12 J32 J36 J40 J44 J16 J20 J24 J28">
    <cfRule type="expression" dxfId="123" priority="8" stopIfTrue="1">
      <formula>#REF!="as"</formula>
    </cfRule>
    <cfRule type="expression" dxfId="122" priority="9" stopIfTrue="1">
      <formula>#REF!="bs"</formula>
    </cfRule>
  </conditionalFormatting>
  <conditionalFormatting sqref="B7 B9 B11 B13 B31 B33 B35 B37 B39 B41 B43 B45 B15 B17 B19 B21 B23 B25 B27 B29">
    <cfRule type="cellIs" dxfId="121" priority="10" stopIfTrue="1" operator="equal">
      <formula>"QA"</formula>
    </cfRule>
    <cfRule type="cellIs" dxfId="120" priority="11" stopIfTrue="1" operator="equal">
      <formula>"DA"</formula>
    </cfRule>
  </conditionalFormatting>
  <conditionalFormatting sqref="I8 I12 M14 K10 Q55">
    <cfRule type="expression" dxfId="119" priority="12" stopIfTrue="1">
      <formula>$N$1="CU"</formula>
    </cfRule>
  </conditionalFormatting>
  <conditionalFormatting sqref="E9 E13 E11 E7">
    <cfRule type="cellIs" dxfId="118" priority="13" stopIfTrue="1" operator="equal">
      <formula>"Bye"</formula>
    </cfRule>
  </conditionalFormatting>
  <conditionalFormatting sqref="D9">
    <cfRule type="expression" dxfId="117" priority="14" stopIfTrue="1">
      <formula>$D9&lt;5</formula>
    </cfRule>
  </conditionalFormatting>
  <dataValidations count="1">
    <dataValidation type="list" allowBlank="1" showInputMessage="1" sqref="H16 L22 J18 J26 L14 J10 L38 J34 J42 H12 H8 H40 H44 H24 H36 H28 H20 H32">
      <formula1>$T$7:$T$14</formula1>
    </dataValidation>
  </dataValidations>
  <printOptions horizontalCentered="1"/>
  <pageMargins left="0.35" right="0.35" top="0.39" bottom="0.39" header="0" footer="0"/>
  <pageSetup orientation="landscape" horizontalDpi="360" verticalDpi="20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27</vt:i4>
      </vt:variant>
    </vt:vector>
  </HeadingPairs>
  <TitlesOfParts>
    <vt:vector size="49" baseType="lpstr">
      <vt:lpstr>12 Novices RR G1 </vt:lpstr>
      <vt:lpstr>Boys'14 Novices RR G1</vt:lpstr>
      <vt:lpstr>Boys 10 Si Main </vt:lpstr>
      <vt:lpstr>Boys 12 Si Main </vt:lpstr>
      <vt:lpstr>Boys 14 Si Main </vt:lpstr>
      <vt:lpstr>BOYS 16 RR</vt:lpstr>
      <vt:lpstr>Boys 18 Si Main </vt:lpstr>
      <vt:lpstr>Boys 21 Si Main </vt:lpstr>
      <vt:lpstr>Girls 10 Si Main </vt:lpstr>
      <vt:lpstr>Girls'12 RR G1 </vt:lpstr>
      <vt:lpstr>Girls 14 Si Main </vt:lpstr>
      <vt:lpstr>Girls 16 Si Main </vt:lpstr>
      <vt:lpstr>Girls'18 RR G1</vt:lpstr>
      <vt:lpstr>10 Novices Do Main </vt:lpstr>
      <vt:lpstr>Boys 10 Do Main </vt:lpstr>
      <vt:lpstr>Boys 12 Do Main </vt:lpstr>
      <vt:lpstr>Boys 14 Do Main </vt:lpstr>
      <vt:lpstr>Sen Boys Do Main </vt:lpstr>
      <vt:lpstr>Girls 10 Do Main </vt:lpstr>
      <vt:lpstr>Girls 12&amp;14 Do Main </vt:lpstr>
      <vt:lpstr>Sen Girls Do Main </vt:lpstr>
      <vt:lpstr>Honor Roll (2)</vt:lpstr>
      <vt:lpstr>'10 Novices Do Main '!Print_Area</vt:lpstr>
      <vt:lpstr>'12 Novices RR G1 '!Print_Area</vt:lpstr>
      <vt:lpstr>'Boys 10 Do Main '!Print_Area</vt:lpstr>
      <vt:lpstr>'Boys 10 Si Main '!Print_Area</vt:lpstr>
      <vt:lpstr>'Boys 12 Do Main '!Print_Area</vt:lpstr>
      <vt:lpstr>'Boys 12 Si Main '!Print_Area</vt:lpstr>
      <vt:lpstr>'Boys 14 Do Main '!Print_Area</vt:lpstr>
      <vt:lpstr>'Boys 14 Si Main '!Print_Area</vt:lpstr>
      <vt:lpstr>'BOYS 16 RR'!Print_Area</vt:lpstr>
      <vt:lpstr>'Boys 18 Si Main '!Print_Area</vt:lpstr>
      <vt:lpstr>'Boys 21 Si Main '!Print_Area</vt:lpstr>
      <vt:lpstr>'Boys''14 Novices RR G1'!Print_Area</vt:lpstr>
      <vt:lpstr>'Girls 10 Do Main '!Print_Area</vt:lpstr>
      <vt:lpstr>'Girls 10 Si Main '!Print_Area</vt:lpstr>
      <vt:lpstr>'Girls 12&amp;14 Do Main '!Print_Area</vt:lpstr>
      <vt:lpstr>'Girls 14 Si Main '!Print_Area</vt:lpstr>
      <vt:lpstr>'Girls 16 Si Main '!Print_Area</vt:lpstr>
      <vt:lpstr>'Girls''12 RR G1 '!Print_Area</vt:lpstr>
      <vt:lpstr>'Girls''18 RR G1'!Print_Area</vt:lpstr>
      <vt:lpstr>'Honor Roll (2)'!Print_Area</vt:lpstr>
      <vt:lpstr>'Sen Boys Do Main '!Print_Area</vt:lpstr>
      <vt:lpstr>'Sen Girls Do Main '!Print_Area</vt:lpstr>
      <vt:lpstr>'12 Novices RR G1 '!Print_Titles</vt:lpstr>
      <vt:lpstr>'BOYS 16 RR'!Print_Titles</vt:lpstr>
      <vt:lpstr>'Boys''14 Novices RR G1'!Print_Titles</vt:lpstr>
      <vt:lpstr>'Girls''12 RR G1 '!Print_Titles</vt:lpstr>
      <vt:lpstr>'Girls''18 RR G1'!Print_Titles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Windows User</cp:lastModifiedBy>
  <cp:lastPrinted>2017-12-20T23:42:27Z</cp:lastPrinted>
  <dcterms:created xsi:type="dcterms:W3CDTF">2017-12-20T21:55:09Z</dcterms:created>
  <dcterms:modified xsi:type="dcterms:W3CDTF">2017-12-28T09:52:32Z</dcterms:modified>
</cp:coreProperties>
</file>