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8595" windowHeight="1875" firstSheet="1" activeTab="1"/>
  </bookViews>
  <sheets>
    <sheet name="Girls U10 Si Main" sheetId="4" r:id="rId1"/>
    <sheet name="Boys U10 Si Main" sheetId="3" r:id="rId2"/>
    <sheet name="Girls 12 Si Main" sheetId="1" r:id="rId3"/>
    <sheet name="Boys 12 Si Main " sheetId="2" r:id="rId4"/>
    <sheet name="Girls Si Main 14" sheetId="5" r:id="rId5"/>
    <sheet name="Boys 14 Si Main" sheetId="6" r:id="rId6"/>
    <sheet name="Girls 18's Si Main" sheetId="7" r:id="rId7"/>
    <sheet name="Boys 18's Si Main" sheetId="8" r:id="rId8"/>
    <sheet name="Women Main " sheetId="9" r:id="rId9"/>
    <sheet name="Men A Si Main " sheetId="10" r:id="rId10"/>
    <sheet name="MEN B Si" sheetId="11" r:id="rId11"/>
    <sheet name="Men 45's Si Main " sheetId="12" r:id="rId12"/>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_Order1" hidden="1">255</definedName>
    <definedName name="Combo_MD" localSheetId="3" hidden="1">{"'Sheet5'!$A$1:$F$68"}</definedName>
    <definedName name="Combo_MD" localSheetId="5" hidden="1">{"'Sheet5'!$A$1:$F$68"}</definedName>
    <definedName name="Combo_MD" localSheetId="7" hidden="1">{"'Sheet5'!$A$1:$F$68"}</definedName>
    <definedName name="Combo_MD" localSheetId="1" hidden="1">{"'Sheet5'!$A$1:$F$68"}</definedName>
    <definedName name="Combo_MD" localSheetId="6" hidden="1">{"'Sheet5'!$A$1:$F$68"}</definedName>
    <definedName name="Combo_MD" localSheetId="4" hidden="1">{"'Sheet5'!$A$1:$F$68"}</definedName>
    <definedName name="Combo_MD" localSheetId="0" hidden="1">{"'Sheet5'!$A$1:$F$68"}</definedName>
    <definedName name="Combo_MD" localSheetId="11" hidden="1">{"'Sheet5'!$A$1:$F$68"}</definedName>
    <definedName name="Combo_MD" localSheetId="9" hidden="1">{"'Sheet5'!$A$1:$F$68"}</definedName>
    <definedName name="Combo_MD" localSheetId="10" hidden="1">{"'Sheet5'!$A$1:$F$68"}</definedName>
    <definedName name="Combo_MD" localSheetId="8" hidden="1">{"'Sheet5'!$A$1:$F$68"}</definedName>
    <definedName name="Combo_MD" hidden="1">{"'Sheet5'!$A$1:$F$68"}</definedName>
    <definedName name="Combo_QD_32" localSheetId="3" hidden="1">{"'Sheet5'!$A$1:$F$68"}</definedName>
    <definedName name="Combo_QD_32" localSheetId="5" hidden="1">{"'Sheet5'!$A$1:$F$68"}</definedName>
    <definedName name="Combo_QD_32" localSheetId="7" hidden="1">{"'Sheet5'!$A$1:$F$68"}</definedName>
    <definedName name="Combo_QD_32" localSheetId="1" hidden="1">{"'Sheet5'!$A$1:$F$68"}</definedName>
    <definedName name="Combo_QD_32" localSheetId="6" hidden="1">{"'Sheet5'!$A$1:$F$68"}</definedName>
    <definedName name="Combo_QD_32" localSheetId="4" hidden="1">{"'Sheet5'!$A$1:$F$68"}</definedName>
    <definedName name="Combo_QD_32" localSheetId="0" hidden="1">{"'Sheet5'!$A$1:$F$68"}</definedName>
    <definedName name="Combo_QD_32" localSheetId="11" hidden="1">{"'Sheet5'!$A$1:$F$68"}</definedName>
    <definedName name="Combo_QD_32" localSheetId="9" hidden="1">{"'Sheet5'!$A$1:$F$68"}</definedName>
    <definedName name="Combo_QD_32" localSheetId="10" hidden="1">{"'Sheet5'!$A$1:$F$68"}</definedName>
    <definedName name="Combo_QD_32" localSheetId="8" hidden="1">{"'Sheet5'!$A$1:$F$68"}</definedName>
    <definedName name="Combo_QD_32" hidden="1">{"'Sheet5'!$A$1:$F$68"}</definedName>
    <definedName name="Combo_Qual" localSheetId="3" hidden="1">{"'Sheet5'!$A$1:$F$68"}</definedName>
    <definedName name="Combo_Qual" localSheetId="5" hidden="1">{"'Sheet5'!$A$1:$F$68"}</definedName>
    <definedName name="Combo_Qual" localSheetId="7" hidden="1">{"'Sheet5'!$A$1:$F$68"}</definedName>
    <definedName name="Combo_Qual" localSheetId="1" hidden="1">{"'Sheet5'!$A$1:$F$68"}</definedName>
    <definedName name="Combo_Qual" localSheetId="6" hidden="1">{"'Sheet5'!$A$1:$F$68"}</definedName>
    <definedName name="Combo_Qual" localSheetId="4" hidden="1">{"'Sheet5'!$A$1:$F$68"}</definedName>
    <definedName name="Combo_Qual" localSheetId="0" hidden="1">{"'Sheet5'!$A$1:$F$68"}</definedName>
    <definedName name="Combo_Qual" localSheetId="11" hidden="1">{"'Sheet5'!$A$1:$F$68"}</definedName>
    <definedName name="Combo_Qual" localSheetId="9" hidden="1">{"'Sheet5'!$A$1:$F$68"}</definedName>
    <definedName name="Combo_Qual" localSheetId="10" hidden="1">{"'Sheet5'!$A$1:$F$68"}</definedName>
    <definedName name="Combo_Qual" localSheetId="8" hidden="1">{"'Sheet5'!$A$1:$F$68"}</definedName>
    <definedName name="Combo_Qual" hidden="1">{"'Sheet5'!$A$1:$F$68"}</definedName>
    <definedName name="Combo_Qual_128_8" localSheetId="3" hidden="1">{"'Sheet5'!$A$1:$F$68"}</definedName>
    <definedName name="Combo_Qual_128_8" localSheetId="5" hidden="1">{"'Sheet5'!$A$1:$F$68"}</definedName>
    <definedName name="Combo_Qual_128_8" localSheetId="7" hidden="1">{"'Sheet5'!$A$1:$F$68"}</definedName>
    <definedName name="Combo_Qual_128_8" localSheetId="1" hidden="1">{"'Sheet5'!$A$1:$F$68"}</definedName>
    <definedName name="Combo_Qual_128_8" localSheetId="6" hidden="1">{"'Sheet5'!$A$1:$F$68"}</definedName>
    <definedName name="Combo_Qual_128_8" localSheetId="4" hidden="1">{"'Sheet5'!$A$1:$F$68"}</definedName>
    <definedName name="Combo_Qual_128_8" localSheetId="0" hidden="1">{"'Sheet5'!$A$1:$F$68"}</definedName>
    <definedName name="Combo_Qual_128_8" localSheetId="11" hidden="1">{"'Sheet5'!$A$1:$F$68"}</definedName>
    <definedName name="Combo_Qual_128_8" localSheetId="9" hidden="1">{"'Sheet5'!$A$1:$F$68"}</definedName>
    <definedName name="Combo_Qual_128_8" localSheetId="10" hidden="1">{"'Sheet5'!$A$1:$F$68"}</definedName>
    <definedName name="Combo_Qual_128_8" localSheetId="8" hidden="1">{"'Sheet5'!$A$1:$F$68"}</definedName>
    <definedName name="Combo_Qual_128_8" hidden="1">{"'Sheet5'!$A$1:$F$68"}</definedName>
    <definedName name="Combo_Qual_64_8" localSheetId="3" hidden="1">{"'Sheet5'!$A$1:$F$68"}</definedName>
    <definedName name="Combo_Qual_64_8" localSheetId="5" hidden="1">{"'Sheet5'!$A$1:$F$68"}</definedName>
    <definedName name="Combo_Qual_64_8" localSheetId="7" hidden="1">{"'Sheet5'!$A$1:$F$68"}</definedName>
    <definedName name="Combo_Qual_64_8" localSheetId="1" hidden="1">{"'Sheet5'!$A$1:$F$68"}</definedName>
    <definedName name="Combo_Qual_64_8" localSheetId="6" hidden="1">{"'Sheet5'!$A$1:$F$68"}</definedName>
    <definedName name="Combo_Qual_64_8" localSheetId="4" hidden="1">{"'Sheet5'!$A$1:$F$68"}</definedName>
    <definedName name="Combo_Qual_64_8" localSheetId="0" hidden="1">{"'Sheet5'!$A$1:$F$68"}</definedName>
    <definedName name="Combo_Qual_64_8" localSheetId="11" hidden="1">{"'Sheet5'!$A$1:$F$68"}</definedName>
    <definedName name="Combo_Qual_64_8" localSheetId="9" hidden="1">{"'Sheet5'!$A$1:$F$68"}</definedName>
    <definedName name="Combo_Qual_64_8" localSheetId="10" hidden="1">{"'Sheet5'!$A$1:$F$68"}</definedName>
    <definedName name="Combo_Qual_64_8" localSheetId="8" hidden="1">{"'Sheet5'!$A$1:$F$68"}</definedName>
    <definedName name="Combo_Qual_64_8" hidden="1">{"'Sheet5'!$A$1:$F$68"}</definedName>
    <definedName name="Combo2" localSheetId="3" hidden="1">{"'Sheet5'!$A$1:$F$68"}</definedName>
    <definedName name="Combo2" localSheetId="5" hidden="1">{"'Sheet5'!$A$1:$F$68"}</definedName>
    <definedName name="Combo2" localSheetId="7" hidden="1">{"'Sheet5'!$A$1:$F$68"}</definedName>
    <definedName name="Combo2" localSheetId="1" hidden="1">{"'Sheet5'!$A$1:$F$68"}</definedName>
    <definedName name="Combo2" localSheetId="6" hidden="1">{"'Sheet5'!$A$1:$F$68"}</definedName>
    <definedName name="Combo2" localSheetId="4" hidden="1">{"'Sheet5'!$A$1:$F$68"}</definedName>
    <definedName name="Combo2" localSheetId="0" hidden="1">{"'Sheet5'!$A$1:$F$68"}</definedName>
    <definedName name="Combo2" localSheetId="11" hidden="1">{"'Sheet5'!$A$1:$F$68"}</definedName>
    <definedName name="Combo2" localSheetId="9" hidden="1">{"'Sheet5'!$A$1:$F$68"}</definedName>
    <definedName name="Combo2" localSheetId="10" hidden="1">{"'Sheet5'!$A$1:$F$68"}</definedName>
    <definedName name="Combo2" localSheetId="8" hidden="1">{"'Sheet5'!$A$1:$F$68"}</definedName>
    <definedName name="Combo2" hidden="1">{"'Sheet5'!$A$1:$F$68"}</definedName>
    <definedName name="Draw1" localSheetId="3" hidden="1">{"'Sheet5'!$A$1:$F$68"}</definedName>
    <definedName name="Draw1" localSheetId="5" hidden="1">{"'Sheet5'!$A$1:$F$68"}</definedName>
    <definedName name="Draw1" localSheetId="7" hidden="1">{"'Sheet5'!$A$1:$F$68"}</definedName>
    <definedName name="Draw1" localSheetId="1" hidden="1">{"'Sheet5'!$A$1:$F$68"}</definedName>
    <definedName name="Draw1" localSheetId="6" hidden="1">{"'Sheet5'!$A$1:$F$68"}</definedName>
    <definedName name="Draw1" localSheetId="4" hidden="1">{"'Sheet5'!$A$1:$F$68"}</definedName>
    <definedName name="Draw1" localSheetId="0" hidden="1">{"'Sheet5'!$A$1:$F$68"}</definedName>
    <definedName name="Draw1" localSheetId="11" hidden="1">{"'Sheet5'!$A$1:$F$68"}</definedName>
    <definedName name="Draw1" localSheetId="9" hidden="1">{"'Sheet5'!$A$1:$F$68"}</definedName>
    <definedName name="Draw1" localSheetId="10" hidden="1">{"'Sheet5'!$A$1:$F$68"}</definedName>
    <definedName name="Draw1" localSheetId="8" hidden="1">{"'Sheet5'!$A$1:$F$68"}</definedName>
    <definedName name="Draw1" hidden="1">{"'Sheet5'!$A$1:$F$68"}</definedName>
    <definedName name="Draw10" localSheetId="3" hidden="1">{"'Sheet5'!$A$1:$F$68"}</definedName>
    <definedName name="Draw10" localSheetId="5" hidden="1">{"'Sheet5'!$A$1:$F$68"}</definedName>
    <definedName name="Draw10" localSheetId="7" hidden="1">{"'Sheet5'!$A$1:$F$68"}</definedName>
    <definedName name="Draw10" localSheetId="1" hidden="1">{"'Sheet5'!$A$1:$F$68"}</definedName>
    <definedName name="Draw10" localSheetId="6" hidden="1">{"'Sheet5'!$A$1:$F$68"}</definedName>
    <definedName name="Draw10" localSheetId="4" hidden="1">{"'Sheet5'!$A$1:$F$68"}</definedName>
    <definedName name="Draw10" localSheetId="0" hidden="1">{"'Sheet5'!$A$1:$F$68"}</definedName>
    <definedName name="Draw10" localSheetId="11" hidden="1">{"'Sheet5'!$A$1:$F$68"}</definedName>
    <definedName name="Draw10" localSheetId="9" hidden="1">{"'Sheet5'!$A$1:$F$68"}</definedName>
    <definedName name="Draw10" localSheetId="10" hidden="1">{"'Sheet5'!$A$1:$F$68"}</definedName>
    <definedName name="Draw10" localSheetId="8" hidden="1">{"'Sheet5'!$A$1:$F$68"}</definedName>
    <definedName name="Draw10" hidden="1">{"'Sheet5'!$A$1:$F$68"}</definedName>
    <definedName name="Draw11" localSheetId="3" hidden="1">{"'Sheet5'!$A$1:$F$68"}</definedName>
    <definedName name="Draw11" localSheetId="5" hidden="1">{"'Sheet5'!$A$1:$F$68"}</definedName>
    <definedName name="Draw11" localSheetId="7" hidden="1">{"'Sheet5'!$A$1:$F$68"}</definedName>
    <definedName name="Draw11" localSheetId="1" hidden="1">{"'Sheet5'!$A$1:$F$68"}</definedName>
    <definedName name="Draw11" localSheetId="6" hidden="1">{"'Sheet5'!$A$1:$F$68"}</definedName>
    <definedName name="Draw11" localSheetId="4" hidden="1">{"'Sheet5'!$A$1:$F$68"}</definedName>
    <definedName name="Draw11" localSheetId="0" hidden="1">{"'Sheet5'!$A$1:$F$68"}</definedName>
    <definedName name="Draw11" localSheetId="11" hidden="1">{"'Sheet5'!$A$1:$F$68"}</definedName>
    <definedName name="Draw11" localSheetId="9" hidden="1">{"'Sheet5'!$A$1:$F$68"}</definedName>
    <definedName name="Draw11" localSheetId="10" hidden="1">{"'Sheet5'!$A$1:$F$68"}</definedName>
    <definedName name="Draw11" localSheetId="8" hidden="1">{"'Sheet5'!$A$1:$F$68"}</definedName>
    <definedName name="Draw11" hidden="1">{"'Sheet5'!$A$1:$F$68"}</definedName>
    <definedName name="Draw12" localSheetId="3" hidden="1">{"'Sheet5'!$A$1:$F$68"}</definedName>
    <definedName name="Draw12" localSheetId="5" hidden="1">{"'Sheet5'!$A$1:$F$68"}</definedName>
    <definedName name="Draw12" localSheetId="7" hidden="1">{"'Sheet5'!$A$1:$F$68"}</definedName>
    <definedName name="Draw12" localSheetId="1" hidden="1">{"'Sheet5'!$A$1:$F$68"}</definedName>
    <definedName name="Draw12" localSheetId="6" hidden="1">{"'Sheet5'!$A$1:$F$68"}</definedName>
    <definedName name="Draw12" localSheetId="4" hidden="1">{"'Sheet5'!$A$1:$F$68"}</definedName>
    <definedName name="Draw12" localSheetId="0" hidden="1">{"'Sheet5'!$A$1:$F$68"}</definedName>
    <definedName name="Draw12" localSheetId="11" hidden="1">{"'Sheet5'!$A$1:$F$68"}</definedName>
    <definedName name="Draw12" localSheetId="9" hidden="1">{"'Sheet5'!$A$1:$F$68"}</definedName>
    <definedName name="Draw12" localSheetId="10" hidden="1">{"'Sheet5'!$A$1:$F$68"}</definedName>
    <definedName name="Draw12" localSheetId="8" hidden="1">{"'Sheet5'!$A$1:$F$68"}</definedName>
    <definedName name="Draw12" hidden="1">{"'Sheet5'!$A$1:$F$68"}</definedName>
    <definedName name="Draw13" localSheetId="3" hidden="1">{"'Sheet5'!$A$1:$F$68"}</definedName>
    <definedName name="Draw13" localSheetId="5" hidden="1">{"'Sheet5'!$A$1:$F$68"}</definedName>
    <definedName name="Draw13" localSheetId="7" hidden="1">{"'Sheet5'!$A$1:$F$68"}</definedName>
    <definedName name="Draw13" localSheetId="1" hidden="1">{"'Sheet5'!$A$1:$F$68"}</definedName>
    <definedName name="Draw13" localSheetId="6" hidden="1">{"'Sheet5'!$A$1:$F$68"}</definedName>
    <definedName name="Draw13" localSheetId="4" hidden="1">{"'Sheet5'!$A$1:$F$68"}</definedName>
    <definedName name="Draw13" localSheetId="0" hidden="1">{"'Sheet5'!$A$1:$F$68"}</definedName>
    <definedName name="Draw13" localSheetId="11" hidden="1">{"'Sheet5'!$A$1:$F$68"}</definedName>
    <definedName name="Draw13" localSheetId="9" hidden="1">{"'Sheet5'!$A$1:$F$68"}</definedName>
    <definedName name="Draw13" localSheetId="10" hidden="1">{"'Sheet5'!$A$1:$F$68"}</definedName>
    <definedName name="Draw13" localSheetId="8" hidden="1">{"'Sheet5'!$A$1:$F$68"}</definedName>
    <definedName name="Draw13" hidden="1">{"'Sheet5'!$A$1:$F$68"}</definedName>
    <definedName name="Draw14" localSheetId="3" hidden="1">{"'Sheet5'!$A$1:$F$68"}</definedName>
    <definedName name="Draw14" localSheetId="5" hidden="1">{"'Sheet5'!$A$1:$F$68"}</definedName>
    <definedName name="Draw14" localSheetId="7" hidden="1">{"'Sheet5'!$A$1:$F$68"}</definedName>
    <definedName name="Draw14" localSheetId="1" hidden="1">{"'Sheet5'!$A$1:$F$68"}</definedName>
    <definedName name="Draw14" localSheetId="6" hidden="1">{"'Sheet5'!$A$1:$F$68"}</definedName>
    <definedName name="Draw14" localSheetId="4" hidden="1">{"'Sheet5'!$A$1:$F$68"}</definedName>
    <definedName name="Draw14" localSheetId="0" hidden="1">{"'Sheet5'!$A$1:$F$68"}</definedName>
    <definedName name="Draw14" localSheetId="11" hidden="1">{"'Sheet5'!$A$1:$F$68"}</definedName>
    <definedName name="Draw14" localSheetId="9" hidden="1">{"'Sheet5'!$A$1:$F$68"}</definedName>
    <definedName name="Draw14" localSheetId="10" hidden="1">{"'Sheet5'!$A$1:$F$68"}</definedName>
    <definedName name="Draw14" localSheetId="8" hidden="1">{"'Sheet5'!$A$1:$F$68"}</definedName>
    <definedName name="Draw14" hidden="1">{"'Sheet5'!$A$1:$F$68"}</definedName>
    <definedName name="Draw15" localSheetId="3" hidden="1">{"'Sheet5'!$A$1:$F$68"}</definedName>
    <definedName name="Draw15" localSheetId="5" hidden="1">{"'Sheet5'!$A$1:$F$68"}</definedName>
    <definedName name="Draw15" localSheetId="7" hidden="1">{"'Sheet5'!$A$1:$F$68"}</definedName>
    <definedName name="Draw15" localSheetId="1" hidden="1">{"'Sheet5'!$A$1:$F$68"}</definedName>
    <definedName name="Draw15" localSheetId="6" hidden="1">{"'Sheet5'!$A$1:$F$68"}</definedName>
    <definedName name="Draw15" localSheetId="4" hidden="1">{"'Sheet5'!$A$1:$F$68"}</definedName>
    <definedName name="Draw15" localSheetId="0" hidden="1">{"'Sheet5'!$A$1:$F$68"}</definedName>
    <definedName name="Draw15" localSheetId="11" hidden="1">{"'Sheet5'!$A$1:$F$68"}</definedName>
    <definedName name="Draw15" localSheetId="9" hidden="1">{"'Sheet5'!$A$1:$F$68"}</definedName>
    <definedName name="Draw15" localSheetId="10" hidden="1">{"'Sheet5'!$A$1:$F$68"}</definedName>
    <definedName name="Draw15" localSheetId="8" hidden="1">{"'Sheet5'!$A$1:$F$68"}</definedName>
    <definedName name="Draw15" hidden="1">{"'Sheet5'!$A$1:$F$68"}</definedName>
    <definedName name="Draw16" localSheetId="3" hidden="1">{"'Sheet5'!$A$1:$F$68"}</definedName>
    <definedName name="Draw16" localSheetId="5" hidden="1">{"'Sheet5'!$A$1:$F$68"}</definedName>
    <definedName name="Draw16" localSheetId="7" hidden="1">{"'Sheet5'!$A$1:$F$68"}</definedName>
    <definedName name="Draw16" localSheetId="1" hidden="1">{"'Sheet5'!$A$1:$F$68"}</definedName>
    <definedName name="Draw16" localSheetId="6" hidden="1">{"'Sheet5'!$A$1:$F$68"}</definedName>
    <definedName name="Draw16" localSheetId="4" hidden="1">{"'Sheet5'!$A$1:$F$68"}</definedName>
    <definedName name="Draw16" localSheetId="0" hidden="1">{"'Sheet5'!$A$1:$F$68"}</definedName>
    <definedName name="Draw16" localSheetId="11" hidden="1">{"'Sheet5'!$A$1:$F$68"}</definedName>
    <definedName name="Draw16" localSheetId="9" hidden="1">{"'Sheet5'!$A$1:$F$68"}</definedName>
    <definedName name="Draw16" localSheetId="10" hidden="1">{"'Sheet5'!$A$1:$F$68"}</definedName>
    <definedName name="Draw16" localSheetId="8" hidden="1">{"'Sheet5'!$A$1:$F$68"}</definedName>
    <definedName name="Draw16" hidden="1">{"'Sheet5'!$A$1:$F$68"}</definedName>
    <definedName name="Draw17" localSheetId="3" hidden="1">{"'Sheet5'!$A$1:$F$68"}</definedName>
    <definedName name="Draw17" localSheetId="5" hidden="1">{"'Sheet5'!$A$1:$F$68"}</definedName>
    <definedName name="Draw17" localSheetId="7" hidden="1">{"'Sheet5'!$A$1:$F$68"}</definedName>
    <definedName name="Draw17" localSheetId="1" hidden="1">{"'Sheet5'!$A$1:$F$68"}</definedName>
    <definedName name="Draw17" localSheetId="6" hidden="1">{"'Sheet5'!$A$1:$F$68"}</definedName>
    <definedName name="Draw17" localSheetId="4" hidden="1">{"'Sheet5'!$A$1:$F$68"}</definedName>
    <definedName name="Draw17" localSheetId="0" hidden="1">{"'Sheet5'!$A$1:$F$68"}</definedName>
    <definedName name="Draw17" localSheetId="11" hidden="1">{"'Sheet5'!$A$1:$F$68"}</definedName>
    <definedName name="Draw17" localSheetId="9" hidden="1">{"'Sheet5'!$A$1:$F$68"}</definedName>
    <definedName name="Draw17" localSheetId="10" hidden="1">{"'Sheet5'!$A$1:$F$68"}</definedName>
    <definedName name="Draw17" localSheetId="8" hidden="1">{"'Sheet5'!$A$1:$F$68"}</definedName>
    <definedName name="Draw17" hidden="1">{"'Sheet5'!$A$1:$F$68"}</definedName>
    <definedName name="Draw18" localSheetId="3" hidden="1">{"'Sheet5'!$A$1:$F$68"}</definedName>
    <definedName name="Draw18" localSheetId="5" hidden="1">{"'Sheet5'!$A$1:$F$68"}</definedName>
    <definedName name="Draw18" localSheetId="7" hidden="1">{"'Sheet5'!$A$1:$F$68"}</definedName>
    <definedName name="Draw18" localSheetId="1" hidden="1">{"'Sheet5'!$A$1:$F$68"}</definedName>
    <definedName name="Draw18" localSheetId="6" hidden="1">{"'Sheet5'!$A$1:$F$68"}</definedName>
    <definedName name="Draw18" localSheetId="4" hidden="1">{"'Sheet5'!$A$1:$F$68"}</definedName>
    <definedName name="Draw18" localSheetId="0" hidden="1">{"'Sheet5'!$A$1:$F$68"}</definedName>
    <definedName name="Draw18" localSheetId="11" hidden="1">{"'Sheet5'!$A$1:$F$68"}</definedName>
    <definedName name="Draw18" localSheetId="9" hidden="1">{"'Sheet5'!$A$1:$F$68"}</definedName>
    <definedName name="Draw18" localSheetId="10" hidden="1">{"'Sheet5'!$A$1:$F$68"}</definedName>
    <definedName name="Draw18" localSheetId="8" hidden="1">{"'Sheet5'!$A$1:$F$68"}</definedName>
    <definedName name="Draw18" hidden="1">{"'Sheet5'!$A$1:$F$68"}</definedName>
    <definedName name="Draw2" localSheetId="3" hidden="1">{"'Sheet5'!$A$1:$F$68"}</definedName>
    <definedName name="Draw2" localSheetId="5" hidden="1">{"'Sheet5'!$A$1:$F$68"}</definedName>
    <definedName name="Draw2" localSheetId="7" hidden="1">{"'Sheet5'!$A$1:$F$68"}</definedName>
    <definedName name="Draw2" localSheetId="1" hidden="1">{"'Sheet5'!$A$1:$F$68"}</definedName>
    <definedName name="Draw2" localSheetId="6" hidden="1">{"'Sheet5'!$A$1:$F$68"}</definedName>
    <definedName name="Draw2" localSheetId="4" hidden="1">{"'Sheet5'!$A$1:$F$68"}</definedName>
    <definedName name="Draw2" localSheetId="0" hidden="1">{"'Sheet5'!$A$1:$F$68"}</definedName>
    <definedName name="Draw2" localSheetId="11" hidden="1">{"'Sheet5'!$A$1:$F$68"}</definedName>
    <definedName name="Draw2" localSheetId="9" hidden="1">{"'Sheet5'!$A$1:$F$68"}</definedName>
    <definedName name="Draw2" localSheetId="10" hidden="1">{"'Sheet5'!$A$1:$F$68"}</definedName>
    <definedName name="Draw2" localSheetId="8" hidden="1">{"'Sheet5'!$A$1:$F$68"}</definedName>
    <definedName name="Draw2" hidden="1">{"'Sheet5'!$A$1:$F$68"}</definedName>
    <definedName name="Draw3" localSheetId="3" hidden="1">{"'Sheet5'!$A$1:$F$68"}</definedName>
    <definedName name="Draw3" localSheetId="5" hidden="1">{"'Sheet5'!$A$1:$F$68"}</definedName>
    <definedName name="Draw3" localSheetId="7" hidden="1">{"'Sheet5'!$A$1:$F$68"}</definedName>
    <definedName name="Draw3" localSheetId="1" hidden="1">{"'Sheet5'!$A$1:$F$68"}</definedName>
    <definedName name="Draw3" localSheetId="6" hidden="1">{"'Sheet5'!$A$1:$F$68"}</definedName>
    <definedName name="Draw3" localSheetId="4" hidden="1">{"'Sheet5'!$A$1:$F$68"}</definedName>
    <definedName name="Draw3" localSheetId="0" hidden="1">{"'Sheet5'!$A$1:$F$68"}</definedName>
    <definedName name="Draw3" localSheetId="11" hidden="1">{"'Sheet5'!$A$1:$F$68"}</definedName>
    <definedName name="Draw3" localSheetId="9" hidden="1">{"'Sheet5'!$A$1:$F$68"}</definedName>
    <definedName name="Draw3" localSheetId="10" hidden="1">{"'Sheet5'!$A$1:$F$68"}</definedName>
    <definedName name="Draw3" localSheetId="8" hidden="1">{"'Sheet5'!$A$1:$F$68"}</definedName>
    <definedName name="Draw3" hidden="1">{"'Sheet5'!$A$1:$F$68"}</definedName>
    <definedName name="Draw4" localSheetId="3" hidden="1">{"'Sheet5'!$A$1:$F$68"}</definedName>
    <definedName name="Draw4" localSheetId="5" hidden="1">{"'Sheet5'!$A$1:$F$68"}</definedName>
    <definedName name="Draw4" localSheetId="7" hidden="1">{"'Sheet5'!$A$1:$F$68"}</definedName>
    <definedName name="Draw4" localSheetId="1" hidden="1">{"'Sheet5'!$A$1:$F$68"}</definedName>
    <definedName name="Draw4" localSheetId="6" hidden="1">{"'Sheet5'!$A$1:$F$68"}</definedName>
    <definedName name="Draw4" localSheetId="4" hidden="1">{"'Sheet5'!$A$1:$F$68"}</definedName>
    <definedName name="Draw4" localSheetId="0" hidden="1">{"'Sheet5'!$A$1:$F$68"}</definedName>
    <definedName name="Draw4" localSheetId="11" hidden="1">{"'Sheet5'!$A$1:$F$68"}</definedName>
    <definedName name="Draw4" localSheetId="9" hidden="1">{"'Sheet5'!$A$1:$F$68"}</definedName>
    <definedName name="Draw4" localSheetId="10" hidden="1">{"'Sheet5'!$A$1:$F$68"}</definedName>
    <definedName name="Draw4" localSheetId="8" hidden="1">{"'Sheet5'!$A$1:$F$68"}</definedName>
    <definedName name="Draw4" hidden="1">{"'Sheet5'!$A$1:$F$68"}</definedName>
    <definedName name="Draw5" localSheetId="3" hidden="1">{"'Sheet5'!$A$1:$F$68"}</definedName>
    <definedName name="Draw5" localSheetId="5" hidden="1">{"'Sheet5'!$A$1:$F$68"}</definedName>
    <definedName name="Draw5" localSheetId="7" hidden="1">{"'Sheet5'!$A$1:$F$68"}</definedName>
    <definedName name="Draw5" localSheetId="1" hidden="1">{"'Sheet5'!$A$1:$F$68"}</definedName>
    <definedName name="Draw5" localSheetId="6" hidden="1">{"'Sheet5'!$A$1:$F$68"}</definedName>
    <definedName name="Draw5" localSheetId="4" hidden="1">{"'Sheet5'!$A$1:$F$68"}</definedName>
    <definedName name="Draw5" localSheetId="0" hidden="1">{"'Sheet5'!$A$1:$F$68"}</definedName>
    <definedName name="Draw5" localSheetId="11" hidden="1">{"'Sheet5'!$A$1:$F$68"}</definedName>
    <definedName name="Draw5" localSheetId="9" hidden="1">{"'Sheet5'!$A$1:$F$68"}</definedName>
    <definedName name="Draw5" localSheetId="10" hidden="1">{"'Sheet5'!$A$1:$F$68"}</definedName>
    <definedName name="Draw5" localSheetId="8" hidden="1">{"'Sheet5'!$A$1:$F$68"}</definedName>
    <definedName name="Draw5" hidden="1">{"'Sheet5'!$A$1:$F$68"}</definedName>
    <definedName name="Draw6" localSheetId="3" hidden="1">{"'Sheet5'!$A$1:$F$68"}</definedName>
    <definedName name="Draw6" localSheetId="5" hidden="1">{"'Sheet5'!$A$1:$F$68"}</definedName>
    <definedName name="Draw6" localSheetId="7" hidden="1">{"'Sheet5'!$A$1:$F$68"}</definedName>
    <definedName name="Draw6" localSheetId="1" hidden="1">{"'Sheet5'!$A$1:$F$68"}</definedName>
    <definedName name="Draw6" localSheetId="6" hidden="1">{"'Sheet5'!$A$1:$F$68"}</definedName>
    <definedName name="Draw6" localSheetId="4" hidden="1">{"'Sheet5'!$A$1:$F$68"}</definedName>
    <definedName name="Draw6" localSheetId="0" hidden="1">{"'Sheet5'!$A$1:$F$68"}</definedName>
    <definedName name="Draw6" localSheetId="11" hidden="1">{"'Sheet5'!$A$1:$F$68"}</definedName>
    <definedName name="Draw6" localSheetId="9" hidden="1">{"'Sheet5'!$A$1:$F$68"}</definedName>
    <definedName name="Draw6" localSheetId="10" hidden="1">{"'Sheet5'!$A$1:$F$68"}</definedName>
    <definedName name="Draw6" localSheetId="8" hidden="1">{"'Sheet5'!$A$1:$F$68"}</definedName>
    <definedName name="Draw6" hidden="1">{"'Sheet5'!$A$1:$F$68"}</definedName>
    <definedName name="Draw7" localSheetId="3" hidden="1">{"'Sheet5'!$A$1:$F$68"}</definedName>
    <definedName name="Draw7" localSheetId="5" hidden="1">{"'Sheet5'!$A$1:$F$68"}</definedName>
    <definedName name="Draw7" localSheetId="7" hidden="1">{"'Sheet5'!$A$1:$F$68"}</definedName>
    <definedName name="Draw7" localSheetId="1" hidden="1">{"'Sheet5'!$A$1:$F$68"}</definedName>
    <definedName name="Draw7" localSheetId="6" hidden="1">{"'Sheet5'!$A$1:$F$68"}</definedName>
    <definedName name="Draw7" localSheetId="4" hidden="1">{"'Sheet5'!$A$1:$F$68"}</definedName>
    <definedName name="Draw7" localSheetId="0" hidden="1">{"'Sheet5'!$A$1:$F$68"}</definedName>
    <definedName name="Draw7" localSheetId="11" hidden="1">{"'Sheet5'!$A$1:$F$68"}</definedName>
    <definedName name="Draw7" localSheetId="9" hidden="1">{"'Sheet5'!$A$1:$F$68"}</definedName>
    <definedName name="Draw7" localSheetId="10" hidden="1">{"'Sheet5'!$A$1:$F$68"}</definedName>
    <definedName name="Draw7" localSheetId="8" hidden="1">{"'Sheet5'!$A$1:$F$68"}</definedName>
    <definedName name="Draw7" hidden="1">{"'Sheet5'!$A$1:$F$68"}</definedName>
    <definedName name="Draw8" localSheetId="3" hidden="1">{"'Sheet5'!$A$1:$F$68"}</definedName>
    <definedName name="Draw8" localSheetId="5" hidden="1">{"'Sheet5'!$A$1:$F$68"}</definedName>
    <definedName name="Draw8" localSheetId="7" hidden="1">{"'Sheet5'!$A$1:$F$68"}</definedName>
    <definedName name="Draw8" localSheetId="1" hidden="1">{"'Sheet5'!$A$1:$F$68"}</definedName>
    <definedName name="Draw8" localSheetId="6" hidden="1">{"'Sheet5'!$A$1:$F$68"}</definedName>
    <definedName name="Draw8" localSheetId="4" hidden="1">{"'Sheet5'!$A$1:$F$68"}</definedName>
    <definedName name="Draw8" localSheetId="0" hidden="1">{"'Sheet5'!$A$1:$F$68"}</definedName>
    <definedName name="Draw8" localSheetId="11" hidden="1">{"'Sheet5'!$A$1:$F$68"}</definedName>
    <definedName name="Draw8" localSheetId="9" hidden="1">{"'Sheet5'!$A$1:$F$68"}</definedName>
    <definedName name="Draw8" localSheetId="10" hidden="1">{"'Sheet5'!$A$1:$F$68"}</definedName>
    <definedName name="Draw8" localSheetId="8" hidden="1">{"'Sheet5'!$A$1:$F$68"}</definedName>
    <definedName name="Draw8" hidden="1">{"'Sheet5'!$A$1:$F$68"}</definedName>
    <definedName name="Draw9" localSheetId="3" hidden="1">{"'Sheet5'!$A$1:$F$68"}</definedName>
    <definedName name="Draw9" localSheetId="5" hidden="1">{"'Sheet5'!$A$1:$F$68"}</definedName>
    <definedName name="Draw9" localSheetId="7" hidden="1">{"'Sheet5'!$A$1:$F$68"}</definedName>
    <definedName name="Draw9" localSheetId="1" hidden="1">{"'Sheet5'!$A$1:$F$68"}</definedName>
    <definedName name="Draw9" localSheetId="6" hidden="1">{"'Sheet5'!$A$1:$F$68"}</definedName>
    <definedName name="Draw9" localSheetId="4" hidden="1">{"'Sheet5'!$A$1:$F$68"}</definedName>
    <definedName name="Draw9" localSheetId="0" hidden="1">{"'Sheet5'!$A$1:$F$68"}</definedName>
    <definedName name="Draw9" localSheetId="11" hidden="1">{"'Sheet5'!$A$1:$F$68"}</definedName>
    <definedName name="Draw9" localSheetId="9" hidden="1">{"'Sheet5'!$A$1:$F$68"}</definedName>
    <definedName name="Draw9" localSheetId="10" hidden="1">{"'Sheet5'!$A$1:$F$68"}</definedName>
    <definedName name="Draw9" localSheetId="8" hidden="1">{"'Sheet5'!$A$1:$F$68"}</definedName>
    <definedName name="Draw9" hidden="1">{"'Sheet5'!$A$1:$F$68"}</definedName>
    <definedName name="Final" localSheetId="3" hidden="1">{"'Sheet5'!$A$1:$F$68"}</definedName>
    <definedName name="Final" localSheetId="5" hidden="1">{"'Sheet5'!$A$1:$F$68"}</definedName>
    <definedName name="Final" localSheetId="7" hidden="1">{"'Sheet5'!$A$1:$F$68"}</definedName>
    <definedName name="Final" localSheetId="1" hidden="1">{"'Sheet5'!$A$1:$F$68"}</definedName>
    <definedName name="Final" localSheetId="6" hidden="1">{"'Sheet5'!$A$1:$F$68"}</definedName>
    <definedName name="Final" localSheetId="4" hidden="1">{"'Sheet5'!$A$1:$F$68"}</definedName>
    <definedName name="Final" localSheetId="0" hidden="1">{"'Sheet5'!$A$1:$F$68"}</definedName>
    <definedName name="Final" localSheetId="11" hidden="1">{"'Sheet5'!$A$1:$F$68"}</definedName>
    <definedName name="Final" localSheetId="9" hidden="1">{"'Sheet5'!$A$1:$F$68"}</definedName>
    <definedName name="Final" localSheetId="10" hidden="1">{"'Sheet5'!$A$1:$F$68"}</definedName>
    <definedName name="Final" localSheetId="8" hidden="1">{"'Sheet5'!$A$1:$F$68"}</definedName>
    <definedName name="Final" hidden="1">{"'Sheet5'!$A$1:$F$68"}</definedName>
    <definedName name="HTML_CodePage" hidden="1">1252</definedName>
    <definedName name="HTML_Control" localSheetId="3" hidden="1">{"'Sheet5'!$A$1:$F$68"}</definedName>
    <definedName name="HTML_Control" localSheetId="5" hidden="1">{"'Sheet5'!$A$1:$F$68"}</definedName>
    <definedName name="HTML_Control" localSheetId="7" hidden="1">{"'Sheet5'!$A$1:$F$68"}</definedName>
    <definedName name="HTML_Control" localSheetId="1" hidden="1">{"'Sheet5'!$A$1:$F$68"}</definedName>
    <definedName name="HTML_Control" localSheetId="6" hidden="1">{"'Sheet5'!$A$1:$F$68"}</definedName>
    <definedName name="HTML_Control" localSheetId="4" hidden="1">{"'Sheet5'!$A$1:$F$68"}</definedName>
    <definedName name="HTML_Control" localSheetId="0" hidden="1">{"'Sheet5'!$A$1:$F$68"}</definedName>
    <definedName name="HTML_Control" localSheetId="11" hidden="1">{"'Sheet5'!$A$1:$F$68"}</definedName>
    <definedName name="HTML_Control" localSheetId="9" hidden="1">{"'Sheet5'!$A$1:$F$68"}</definedName>
    <definedName name="HTML_Control" localSheetId="10" hidden="1">{"'Sheet5'!$A$1:$F$68"}</definedName>
    <definedName name="HTML_Control" localSheetId="8"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'Boys 12 Si Main '!$A$1:$Q$79</definedName>
    <definedName name="_xlnm.Print_Area" localSheetId="5">'Boys 14 Si Main'!$A$1:$Q$79</definedName>
    <definedName name="_xlnm.Print_Area" localSheetId="7">'Boys 18''s Si Main'!$A$1:$Q$79</definedName>
    <definedName name="_xlnm.Print_Area" localSheetId="1">'Boys U10 Si Main'!$A$2:$Q$79</definedName>
    <definedName name="_xlnm.Print_Area" localSheetId="2">'Girls 12 Si Main'!$A$1:$Q$79</definedName>
    <definedName name="_xlnm.Print_Area" localSheetId="6">'Girls 18''s Si Main'!$A$1:$Q$79</definedName>
    <definedName name="_xlnm.Print_Area" localSheetId="4">'Girls Si Main 14'!$A$1:$Q$79</definedName>
    <definedName name="_xlnm.Print_Area" localSheetId="0">'Girls U10 Si Main'!$A$2:$Q$83</definedName>
    <definedName name="_xlnm.Print_Area" localSheetId="11">'Men 45''s Si Main '!$A$1:$Q$79</definedName>
    <definedName name="_xlnm.Print_Area" localSheetId="9">'Men A Si Main '!$A$1:$Q$79</definedName>
    <definedName name="_xlnm.Print_Area" localSheetId="10">'MEN B Si'!$A$1:$Q$79</definedName>
    <definedName name="_xlnm.Print_Area" localSheetId="8">'Women Main '!$A$1:$Q$79</definedName>
  </definedNames>
  <calcPr calcId="125725"/>
</workbook>
</file>

<file path=xl/calcChain.xml><?xml version="1.0" encoding="utf-8"?>
<calcChain xmlns="http://schemas.openxmlformats.org/spreadsheetml/2006/main">
  <c r="Q79" i="12"/>
  <c r="E74"/>
  <c r="N79"/>
  <c r="H37"/>
  <c r="F37"/>
  <c r="E37"/>
  <c r="C37"/>
  <c r="B37"/>
  <c r="H35"/>
  <c r="F35"/>
  <c r="E35"/>
  <c r="C35"/>
  <c r="B35"/>
  <c r="H33"/>
  <c r="F33"/>
  <c r="E33"/>
  <c r="C33"/>
  <c r="B33"/>
  <c r="H31"/>
  <c r="F31"/>
  <c r="E31"/>
  <c r="C31"/>
  <c r="B31"/>
  <c r="H29"/>
  <c r="F29"/>
  <c r="E29"/>
  <c r="C29"/>
  <c r="B29"/>
  <c r="H27"/>
  <c r="F27"/>
  <c r="E27"/>
  <c r="C27"/>
  <c r="B27"/>
  <c r="H25"/>
  <c r="F25"/>
  <c r="E25"/>
  <c r="C25"/>
  <c r="B25"/>
  <c r="H23"/>
  <c r="F23"/>
  <c r="E23"/>
  <c r="C23"/>
  <c r="B23"/>
  <c r="H21"/>
  <c r="F21"/>
  <c r="E21"/>
  <c r="C21"/>
  <c r="B21"/>
  <c r="H19"/>
  <c r="F19"/>
  <c r="E19"/>
  <c r="C19"/>
  <c r="B19"/>
  <c r="H17"/>
  <c r="F17"/>
  <c r="E17"/>
  <c r="C17"/>
  <c r="B17"/>
  <c r="T16"/>
  <c r="T15"/>
  <c r="H15"/>
  <c r="F15"/>
  <c r="E15"/>
  <c r="C15"/>
  <c r="B15"/>
  <c r="T14"/>
  <c r="T13"/>
  <c r="H13"/>
  <c r="F13"/>
  <c r="E13"/>
  <c r="C13"/>
  <c r="B13"/>
  <c r="T12"/>
  <c r="T11"/>
  <c r="H11"/>
  <c r="F11"/>
  <c r="E11"/>
  <c r="C11"/>
  <c r="B11"/>
  <c r="T10"/>
  <c r="T9"/>
  <c r="H9"/>
  <c r="F9"/>
  <c r="E9"/>
  <c r="C9"/>
  <c r="B9"/>
  <c r="T8"/>
  <c r="T7"/>
  <c r="H7"/>
  <c r="F7"/>
  <c r="E7"/>
  <c r="C7"/>
  <c r="B7"/>
  <c r="L4"/>
  <c r="J4"/>
  <c r="F4"/>
  <c r="A1"/>
  <c r="Q79" i="11"/>
  <c r="E75"/>
  <c r="N79"/>
  <c r="E74"/>
  <c r="E73"/>
  <c r="H37"/>
  <c r="F37"/>
  <c r="E37"/>
  <c r="C37"/>
  <c r="B37"/>
  <c r="J36"/>
  <c r="H35"/>
  <c r="F35"/>
  <c r="E35"/>
  <c r="C35"/>
  <c r="B35"/>
  <c r="L34"/>
  <c r="H33"/>
  <c r="F33"/>
  <c r="E33"/>
  <c r="C33"/>
  <c r="B33"/>
  <c r="J32"/>
  <c r="H31"/>
  <c r="F31"/>
  <c r="E31"/>
  <c r="C31"/>
  <c r="B31"/>
  <c r="N30"/>
  <c r="H29"/>
  <c r="F29"/>
  <c r="E29"/>
  <c r="C29"/>
  <c r="B29"/>
  <c r="J28"/>
  <c r="H27"/>
  <c r="F27"/>
  <c r="E27"/>
  <c r="C27"/>
  <c r="B27"/>
  <c r="L26"/>
  <c r="H25"/>
  <c r="F25"/>
  <c r="E25"/>
  <c r="C25"/>
  <c r="B25"/>
  <c r="J24"/>
  <c r="H23"/>
  <c r="F23"/>
  <c r="E23"/>
  <c r="C23"/>
  <c r="B23"/>
  <c r="P22"/>
  <c r="H21"/>
  <c r="F21"/>
  <c r="E21"/>
  <c r="C21"/>
  <c r="B21"/>
  <c r="H19"/>
  <c r="F19"/>
  <c r="E19"/>
  <c r="C19"/>
  <c r="B19"/>
  <c r="H17"/>
  <c r="F17"/>
  <c r="E17"/>
  <c r="C17"/>
  <c r="B17"/>
  <c r="T16"/>
  <c r="T15"/>
  <c r="H15"/>
  <c r="F15"/>
  <c r="E15"/>
  <c r="C15"/>
  <c r="B15"/>
  <c r="T14"/>
  <c r="T13"/>
  <c r="H13"/>
  <c r="F13"/>
  <c r="E13"/>
  <c r="C13"/>
  <c r="B13"/>
  <c r="T12"/>
  <c r="T11"/>
  <c r="H11"/>
  <c r="F11"/>
  <c r="E11"/>
  <c r="C11"/>
  <c r="B11"/>
  <c r="T10"/>
  <c r="T9"/>
  <c r="H9"/>
  <c r="F9"/>
  <c r="E9"/>
  <c r="C9"/>
  <c r="B9"/>
  <c r="T8"/>
  <c r="T7"/>
  <c r="H7"/>
  <c r="F7"/>
  <c r="E7"/>
  <c r="C7"/>
  <c r="B7"/>
  <c r="L4"/>
  <c r="J4"/>
  <c r="F4"/>
  <c r="A1"/>
  <c r="Q79" i="10"/>
  <c r="E74"/>
  <c r="N79"/>
  <c r="E73"/>
  <c r="H37"/>
  <c r="F37"/>
  <c r="E37"/>
  <c r="C37"/>
  <c r="B37"/>
  <c r="H35"/>
  <c r="F35"/>
  <c r="E35"/>
  <c r="C35"/>
  <c r="B35"/>
  <c r="H33"/>
  <c r="F33"/>
  <c r="E33"/>
  <c r="C33"/>
  <c r="B33"/>
  <c r="H31"/>
  <c r="F31"/>
  <c r="E31"/>
  <c r="C31"/>
  <c r="B31"/>
  <c r="H29"/>
  <c r="F29"/>
  <c r="E29"/>
  <c r="C29"/>
  <c r="B29"/>
  <c r="H27"/>
  <c r="F27"/>
  <c r="C27"/>
  <c r="B27"/>
  <c r="H25"/>
  <c r="F25"/>
  <c r="E25"/>
  <c r="C25"/>
  <c r="B25"/>
  <c r="H23"/>
  <c r="F23"/>
  <c r="E23"/>
  <c r="C23"/>
  <c r="B23"/>
  <c r="H21"/>
  <c r="F21"/>
  <c r="E21"/>
  <c r="C21"/>
  <c r="B21"/>
  <c r="H19"/>
  <c r="F19"/>
  <c r="E19"/>
  <c r="C19"/>
  <c r="B19"/>
  <c r="H17"/>
  <c r="F17"/>
  <c r="E17"/>
  <c r="C17"/>
  <c r="B17"/>
  <c r="T16"/>
  <c r="T15"/>
  <c r="H15"/>
  <c r="F15"/>
  <c r="E15"/>
  <c r="C15"/>
  <c r="B15"/>
  <c r="T14"/>
  <c r="T13"/>
  <c r="H13"/>
  <c r="F13"/>
  <c r="E13"/>
  <c r="C13"/>
  <c r="B13"/>
  <c r="T12"/>
  <c r="T11"/>
  <c r="H11"/>
  <c r="F11"/>
  <c r="E11"/>
  <c r="C11"/>
  <c r="B11"/>
  <c r="T10"/>
  <c r="T9"/>
  <c r="H9"/>
  <c r="F9"/>
  <c r="C9"/>
  <c r="B9"/>
  <c r="T8"/>
  <c r="T7"/>
  <c r="H7"/>
  <c r="F7"/>
  <c r="E7"/>
  <c r="C7"/>
  <c r="B7"/>
  <c r="L4"/>
  <c r="J4"/>
  <c r="F4"/>
  <c r="A1"/>
  <c r="Q79" i="9"/>
  <c r="E74"/>
  <c r="N79"/>
  <c r="H37"/>
  <c r="F37"/>
  <c r="E37"/>
  <c r="C37"/>
  <c r="B37"/>
  <c r="J36"/>
  <c r="H35"/>
  <c r="F35"/>
  <c r="E35"/>
  <c r="C35"/>
  <c r="B35"/>
  <c r="L34"/>
  <c r="H33"/>
  <c r="F33"/>
  <c r="E33"/>
  <c r="C33"/>
  <c r="B33"/>
  <c r="J32"/>
  <c r="H31"/>
  <c r="F31"/>
  <c r="E31"/>
  <c r="C31"/>
  <c r="B31"/>
  <c r="N30"/>
  <c r="H29"/>
  <c r="F29"/>
  <c r="E29"/>
  <c r="C29"/>
  <c r="B29"/>
  <c r="J28"/>
  <c r="H27"/>
  <c r="F27"/>
  <c r="E27"/>
  <c r="C27"/>
  <c r="B27"/>
  <c r="L26"/>
  <c r="H25"/>
  <c r="F25"/>
  <c r="E25"/>
  <c r="C25"/>
  <c r="B25"/>
  <c r="J24"/>
  <c r="H23"/>
  <c r="F23"/>
  <c r="E23"/>
  <c r="C23"/>
  <c r="B23"/>
  <c r="P22"/>
  <c r="H21"/>
  <c r="C21"/>
  <c r="B21"/>
  <c r="H19"/>
  <c r="F19"/>
  <c r="E19"/>
  <c r="C19"/>
  <c r="B19"/>
  <c r="H17"/>
  <c r="F17"/>
  <c r="E17"/>
  <c r="C17"/>
  <c r="B17"/>
  <c r="T16"/>
  <c r="T15"/>
  <c r="H15"/>
  <c r="F15"/>
  <c r="E15"/>
  <c r="C15"/>
  <c r="B15"/>
  <c r="T14"/>
  <c r="T13"/>
  <c r="H13"/>
  <c r="F13"/>
  <c r="E13"/>
  <c r="C13"/>
  <c r="B13"/>
  <c r="T12"/>
  <c r="T11"/>
  <c r="H11"/>
  <c r="C11"/>
  <c r="B11"/>
  <c r="T10"/>
  <c r="T9"/>
  <c r="H9"/>
  <c r="F9"/>
  <c r="E9"/>
  <c r="C9"/>
  <c r="B9"/>
  <c r="T8"/>
  <c r="T7"/>
  <c r="H7"/>
  <c r="F7"/>
  <c r="E7"/>
  <c r="C7"/>
  <c r="B7"/>
  <c r="L4"/>
  <c r="J4"/>
  <c r="F4"/>
  <c r="A1"/>
  <c r="Q79" i="8"/>
  <c r="E74"/>
  <c r="H37"/>
  <c r="C37"/>
  <c r="B37"/>
  <c r="C35"/>
  <c r="B35"/>
  <c r="C33"/>
  <c r="B33"/>
  <c r="C31"/>
  <c r="B31"/>
  <c r="C29"/>
  <c r="B29"/>
  <c r="C27"/>
  <c r="B27"/>
  <c r="C25"/>
  <c r="B25"/>
  <c r="C23"/>
  <c r="B23"/>
  <c r="C21"/>
  <c r="B21"/>
  <c r="C19"/>
  <c r="B19"/>
  <c r="C17"/>
  <c r="B17"/>
  <c r="T16"/>
  <c r="T15"/>
  <c r="C15"/>
  <c r="B15"/>
  <c r="T14"/>
  <c r="T13"/>
  <c r="C13"/>
  <c r="B13"/>
  <c r="T12"/>
  <c r="T11"/>
  <c r="C11"/>
  <c r="B11"/>
  <c r="T10"/>
  <c r="T9"/>
  <c r="C9"/>
  <c r="B9"/>
  <c r="T8"/>
  <c r="T7"/>
  <c r="C7"/>
  <c r="B7"/>
  <c r="Q4"/>
  <c r="N79"/>
  <c r="L4"/>
  <c r="J4"/>
  <c r="A4"/>
  <c r="A1"/>
  <c r="Q79" i="7"/>
  <c r="E78"/>
  <c r="H69"/>
  <c r="F69"/>
  <c r="E69"/>
  <c r="C69"/>
  <c r="B69"/>
  <c r="J68"/>
  <c r="H67"/>
  <c r="F67"/>
  <c r="E67"/>
  <c r="C67"/>
  <c r="B67"/>
  <c r="L66"/>
  <c r="H65"/>
  <c r="F65"/>
  <c r="E65"/>
  <c r="C65"/>
  <c r="B65"/>
  <c r="J64"/>
  <c r="H63"/>
  <c r="F63"/>
  <c r="E63"/>
  <c r="C63"/>
  <c r="B63"/>
  <c r="N62"/>
  <c r="H61"/>
  <c r="F61"/>
  <c r="E61"/>
  <c r="C61"/>
  <c r="B61"/>
  <c r="J60"/>
  <c r="H59"/>
  <c r="F59"/>
  <c r="E59"/>
  <c r="C59"/>
  <c r="B59"/>
  <c r="L58"/>
  <c r="H57"/>
  <c r="F57"/>
  <c r="E57"/>
  <c r="C57"/>
  <c r="B57"/>
  <c r="J56"/>
  <c r="H55"/>
  <c r="F55"/>
  <c r="E55"/>
  <c r="C55"/>
  <c r="B55"/>
  <c r="P54"/>
  <c r="H53"/>
  <c r="F53"/>
  <c r="E53"/>
  <c r="C53"/>
  <c r="B53"/>
  <c r="J52"/>
  <c r="H51"/>
  <c r="F51"/>
  <c r="E51"/>
  <c r="C51"/>
  <c r="B51"/>
  <c r="L50"/>
  <c r="H49"/>
  <c r="F49"/>
  <c r="E49"/>
  <c r="C49"/>
  <c r="B49"/>
  <c r="J48"/>
  <c r="H47"/>
  <c r="F47"/>
  <c r="E47"/>
  <c r="C47"/>
  <c r="B47"/>
  <c r="N46"/>
  <c r="H45"/>
  <c r="F45"/>
  <c r="E45"/>
  <c r="C45"/>
  <c r="B45"/>
  <c r="J44"/>
  <c r="H43"/>
  <c r="F43"/>
  <c r="E43"/>
  <c r="C43"/>
  <c r="B43"/>
  <c r="L42"/>
  <c r="H41"/>
  <c r="F41"/>
  <c r="E41"/>
  <c r="C41"/>
  <c r="B41"/>
  <c r="J40"/>
  <c r="H39"/>
  <c r="F39"/>
  <c r="E39"/>
  <c r="C39"/>
  <c r="B39"/>
  <c r="P38"/>
  <c r="H37"/>
  <c r="C37"/>
  <c r="B37"/>
  <c r="J36"/>
  <c r="H35"/>
  <c r="F35"/>
  <c r="C35"/>
  <c r="B35"/>
  <c r="H33"/>
  <c r="F33"/>
  <c r="E33"/>
  <c r="C33"/>
  <c r="B33"/>
  <c r="H31"/>
  <c r="F31"/>
  <c r="E31"/>
  <c r="C31"/>
  <c r="B31"/>
  <c r="H29"/>
  <c r="C29"/>
  <c r="B29"/>
  <c r="J28"/>
  <c r="H27"/>
  <c r="F27"/>
  <c r="C27"/>
  <c r="B27"/>
  <c r="H25"/>
  <c r="F25"/>
  <c r="E25"/>
  <c r="C25"/>
  <c r="B25"/>
  <c r="H23"/>
  <c r="F23"/>
  <c r="E23"/>
  <c r="C23"/>
  <c r="B23"/>
  <c r="H21"/>
  <c r="F21"/>
  <c r="E21"/>
  <c r="C21"/>
  <c r="B21"/>
  <c r="H19"/>
  <c r="F19"/>
  <c r="E19"/>
  <c r="C19"/>
  <c r="B19"/>
  <c r="H17"/>
  <c r="F17"/>
  <c r="C17"/>
  <c r="B17"/>
  <c r="T16"/>
  <c r="J16"/>
  <c r="T15"/>
  <c r="H15"/>
  <c r="C15"/>
  <c r="B15"/>
  <c r="T14"/>
  <c r="T13"/>
  <c r="H13"/>
  <c r="F13"/>
  <c r="E13"/>
  <c r="C13"/>
  <c r="B13"/>
  <c r="T12"/>
  <c r="T11"/>
  <c r="H11"/>
  <c r="F11"/>
  <c r="E11"/>
  <c r="C11"/>
  <c r="B11"/>
  <c r="T10"/>
  <c r="T9"/>
  <c r="H9"/>
  <c r="F9"/>
  <c r="C9"/>
  <c r="B9"/>
  <c r="T8"/>
  <c r="J8"/>
  <c r="T7"/>
  <c r="Q4"/>
  <c r="N79"/>
  <c r="L4"/>
  <c r="J4"/>
  <c r="A4"/>
  <c r="A1"/>
  <c r="Q79" i="6"/>
  <c r="E74"/>
  <c r="N79"/>
  <c r="H37"/>
  <c r="F37"/>
  <c r="E37"/>
  <c r="C37"/>
  <c r="B37"/>
  <c r="H35"/>
  <c r="F35"/>
  <c r="E35"/>
  <c r="C35"/>
  <c r="B35"/>
  <c r="H33"/>
  <c r="F33"/>
  <c r="E33"/>
  <c r="C33"/>
  <c r="B33"/>
  <c r="H31"/>
  <c r="F31"/>
  <c r="E31"/>
  <c r="C31"/>
  <c r="B31"/>
  <c r="H29"/>
  <c r="F29"/>
  <c r="E29"/>
  <c r="C29"/>
  <c r="B29"/>
  <c r="H27"/>
  <c r="F27"/>
  <c r="E27"/>
  <c r="C27"/>
  <c r="B27"/>
  <c r="H25"/>
  <c r="F25"/>
  <c r="E25"/>
  <c r="C25"/>
  <c r="B25"/>
  <c r="H23"/>
  <c r="F23"/>
  <c r="E23"/>
  <c r="C23"/>
  <c r="B23"/>
  <c r="H21"/>
  <c r="F21"/>
  <c r="E21"/>
  <c r="C21"/>
  <c r="B21"/>
  <c r="H19"/>
  <c r="F19"/>
  <c r="E19"/>
  <c r="C19"/>
  <c r="B19"/>
  <c r="H17"/>
  <c r="F17"/>
  <c r="E17"/>
  <c r="C17"/>
  <c r="B17"/>
  <c r="T16"/>
  <c r="T15"/>
  <c r="H15"/>
  <c r="F15"/>
  <c r="E15"/>
  <c r="C15"/>
  <c r="B15"/>
  <c r="T14"/>
  <c r="T13"/>
  <c r="H13"/>
  <c r="F13"/>
  <c r="E13"/>
  <c r="C13"/>
  <c r="B13"/>
  <c r="T12"/>
  <c r="T11"/>
  <c r="H11"/>
  <c r="F11"/>
  <c r="E11"/>
  <c r="C11"/>
  <c r="B11"/>
  <c r="T10"/>
  <c r="T9"/>
  <c r="H9"/>
  <c r="F9"/>
  <c r="E9"/>
  <c r="C9"/>
  <c r="B9"/>
  <c r="T8"/>
  <c r="T7"/>
  <c r="H7"/>
  <c r="F7"/>
  <c r="E7"/>
  <c r="J8"/>
  <c r="C7"/>
  <c r="B7"/>
  <c r="L4"/>
  <c r="J4"/>
  <c r="F4"/>
  <c r="Q79" i="5"/>
  <c r="E74"/>
  <c r="N79"/>
  <c r="E75"/>
  <c r="E73"/>
  <c r="H37"/>
  <c r="F37"/>
  <c r="E37"/>
  <c r="C37"/>
  <c r="B37"/>
  <c r="J36"/>
  <c r="H35"/>
  <c r="F35"/>
  <c r="E35"/>
  <c r="C35"/>
  <c r="B35"/>
  <c r="L34"/>
  <c r="H33"/>
  <c r="F33"/>
  <c r="E33"/>
  <c r="C33"/>
  <c r="B33"/>
  <c r="J32"/>
  <c r="H31"/>
  <c r="F31"/>
  <c r="E31"/>
  <c r="C31"/>
  <c r="B31"/>
  <c r="N30"/>
  <c r="H29"/>
  <c r="F29"/>
  <c r="E29"/>
  <c r="C29"/>
  <c r="B29"/>
  <c r="J28"/>
  <c r="H27"/>
  <c r="F27"/>
  <c r="E27"/>
  <c r="C27"/>
  <c r="B27"/>
  <c r="L26"/>
  <c r="H25"/>
  <c r="F25"/>
  <c r="E25"/>
  <c r="C25"/>
  <c r="B25"/>
  <c r="J24"/>
  <c r="H23"/>
  <c r="F23"/>
  <c r="E23"/>
  <c r="C23"/>
  <c r="B23"/>
  <c r="P22"/>
  <c r="H21"/>
  <c r="F21"/>
  <c r="E21"/>
  <c r="C21"/>
  <c r="B21"/>
  <c r="H19"/>
  <c r="F19"/>
  <c r="E19"/>
  <c r="C19"/>
  <c r="B19"/>
  <c r="H17"/>
  <c r="F17"/>
  <c r="E17"/>
  <c r="C17"/>
  <c r="B17"/>
  <c r="T16"/>
  <c r="T15"/>
  <c r="H15"/>
  <c r="F15"/>
  <c r="E15"/>
  <c r="C15"/>
  <c r="B15"/>
  <c r="T14"/>
  <c r="T13"/>
  <c r="H13"/>
  <c r="F13"/>
  <c r="E13"/>
  <c r="C13"/>
  <c r="B13"/>
  <c r="T12"/>
  <c r="T11"/>
  <c r="H11"/>
  <c r="F11"/>
  <c r="E11"/>
  <c r="C11"/>
  <c r="B11"/>
  <c r="T10"/>
  <c r="T9"/>
  <c r="H9"/>
  <c r="F9"/>
  <c r="E9"/>
  <c r="C9"/>
  <c r="B9"/>
  <c r="T8"/>
  <c r="T7"/>
  <c r="H7"/>
  <c r="F7"/>
  <c r="E7"/>
  <c r="C7"/>
  <c r="B7"/>
  <c r="L4"/>
  <c r="J4"/>
  <c r="Q79" i="4"/>
  <c r="E74"/>
  <c r="N79"/>
  <c r="H37"/>
  <c r="F37"/>
  <c r="E37"/>
  <c r="C37"/>
  <c r="B37"/>
  <c r="H35"/>
  <c r="F35"/>
  <c r="E35"/>
  <c r="C35"/>
  <c r="B35"/>
  <c r="H33"/>
  <c r="F33"/>
  <c r="E33"/>
  <c r="C33"/>
  <c r="B33"/>
  <c r="H31"/>
  <c r="F31"/>
  <c r="E31"/>
  <c r="C31"/>
  <c r="B31"/>
  <c r="H29"/>
  <c r="F29"/>
  <c r="E29"/>
  <c r="C29"/>
  <c r="B29"/>
  <c r="H27"/>
  <c r="F27"/>
  <c r="E27"/>
  <c r="C27"/>
  <c r="B27"/>
  <c r="H25"/>
  <c r="F25"/>
  <c r="E25"/>
  <c r="C25"/>
  <c r="B25"/>
  <c r="H23"/>
  <c r="F23"/>
  <c r="E23"/>
  <c r="C23"/>
  <c r="B23"/>
  <c r="P22"/>
  <c r="H21"/>
  <c r="F21"/>
  <c r="E21"/>
  <c r="C21"/>
  <c r="B21"/>
  <c r="H19"/>
  <c r="F19"/>
  <c r="E19"/>
  <c r="C19"/>
  <c r="B19"/>
  <c r="H17"/>
  <c r="F17"/>
  <c r="E17"/>
  <c r="C17"/>
  <c r="B17"/>
  <c r="T16"/>
  <c r="T15"/>
  <c r="H15"/>
  <c r="F15"/>
  <c r="E15"/>
  <c r="C15"/>
  <c r="B15"/>
  <c r="T14"/>
  <c r="T13"/>
  <c r="H13"/>
  <c r="F13"/>
  <c r="E13"/>
  <c r="C13"/>
  <c r="B13"/>
  <c r="T12"/>
  <c r="T11"/>
  <c r="H11"/>
  <c r="F11"/>
  <c r="E11"/>
  <c r="C11"/>
  <c r="B11"/>
  <c r="T10"/>
  <c r="T9"/>
  <c r="H9"/>
  <c r="F9"/>
  <c r="E9"/>
  <c r="C9"/>
  <c r="B9"/>
  <c r="T8"/>
  <c r="T7"/>
  <c r="H7"/>
  <c r="F7"/>
  <c r="E7"/>
  <c r="C7"/>
  <c r="B7"/>
  <c r="L4"/>
  <c r="J4"/>
  <c r="F4"/>
  <c r="A1"/>
  <c r="Q79" i="3"/>
  <c r="E74"/>
  <c r="N79"/>
  <c r="E73"/>
  <c r="H37"/>
  <c r="F37"/>
  <c r="E37"/>
  <c r="C37"/>
  <c r="B37"/>
  <c r="H35"/>
  <c r="F35"/>
  <c r="E35"/>
  <c r="C35"/>
  <c r="B35"/>
  <c r="H33"/>
  <c r="F33"/>
  <c r="E33"/>
  <c r="C33"/>
  <c r="B33"/>
  <c r="H31"/>
  <c r="F31"/>
  <c r="E31"/>
  <c r="C31"/>
  <c r="B31"/>
  <c r="H29"/>
  <c r="F29"/>
  <c r="E29"/>
  <c r="C29"/>
  <c r="B29"/>
  <c r="H27"/>
  <c r="F27"/>
  <c r="E27"/>
  <c r="C27"/>
  <c r="B27"/>
  <c r="H25"/>
  <c r="F25"/>
  <c r="E25"/>
  <c r="C25"/>
  <c r="B25"/>
  <c r="H23"/>
  <c r="F23"/>
  <c r="E23"/>
  <c r="C23"/>
  <c r="B23"/>
  <c r="P22"/>
  <c r="H21"/>
  <c r="F21"/>
  <c r="E21"/>
  <c r="C21"/>
  <c r="B21"/>
  <c r="H19"/>
  <c r="F19"/>
  <c r="E19"/>
  <c r="C19"/>
  <c r="B19"/>
  <c r="H17"/>
  <c r="F17"/>
  <c r="E17"/>
  <c r="C17"/>
  <c r="B17"/>
  <c r="T16"/>
  <c r="T15"/>
  <c r="H15"/>
  <c r="F15"/>
  <c r="E15"/>
  <c r="C15"/>
  <c r="B15"/>
  <c r="T14"/>
  <c r="T13"/>
  <c r="H13"/>
  <c r="F13"/>
  <c r="E13"/>
  <c r="C13"/>
  <c r="B13"/>
  <c r="T12"/>
  <c r="T11"/>
  <c r="H11"/>
  <c r="F11"/>
  <c r="E11"/>
  <c r="C11"/>
  <c r="B11"/>
  <c r="T10"/>
  <c r="T9"/>
  <c r="H9"/>
  <c r="F9"/>
  <c r="E9"/>
  <c r="C9"/>
  <c r="B9"/>
  <c r="T8"/>
  <c r="T7"/>
  <c r="H7"/>
  <c r="F7"/>
  <c r="E7"/>
  <c r="C7"/>
  <c r="B7"/>
  <c r="L4"/>
  <c r="J4"/>
  <c r="F4"/>
  <c r="A1"/>
  <c r="Q79" i="2"/>
  <c r="E74"/>
  <c r="N79"/>
  <c r="H37"/>
  <c r="F37"/>
  <c r="E37"/>
  <c r="J36"/>
  <c r="C37"/>
  <c r="B37"/>
  <c r="H35"/>
  <c r="F35"/>
  <c r="E35"/>
  <c r="C35"/>
  <c r="B35"/>
  <c r="L34"/>
  <c r="H33"/>
  <c r="F33"/>
  <c r="E33"/>
  <c r="C33"/>
  <c r="B33"/>
  <c r="J32"/>
  <c r="H31"/>
  <c r="F31"/>
  <c r="E31"/>
  <c r="C31"/>
  <c r="B31"/>
  <c r="N30"/>
  <c r="H29"/>
  <c r="F29"/>
  <c r="E29"/>
  <c r="J28"/>
  <c r="C29"/>
  <c r="B29"/>
  <c r="H27"/>
  <c r="F27"/>
  <c r="E27"/>
  <c r="C27"/>
  <c r="B27"/>
  <c r="L26"/>
  <c r="H25"/>
  <c r="F25"/>
  <c r="E25"/>
  <c r="C25"/>
  <c r="B25"/>
  <c r="H23"/>
  <c r="F23"/>
  <c r="E23"/>
  <c r="C23"/>
  <c r="B23"/>
  <c r="P22"/>
  <c r="H21"/>
  <c r="F21"/>
  <c r="E21"/>
  <c r="C21"/>
  <c r="B21"/>
  <c r="H19"/>
  <c r="F19"/>
  <c r="E19"/>
  <c r="C19"/>
  <c r="B19"/>
  <c r="F17"/>
  <c r="E17"/>
  <c r="C17"/>
  <c r="B17"/>
  <c r="T16"/>
  <c r="T15"/>
  <c r="H15"/>
  <c r="F15"/>
  <c r="E15"/>
  <c r="C15"/>
  <c r="B15"/>
  <c r="T14"/>
  <c r="T13"/>
  <c r="H13"/>
  <c r="F13"/>
  <c r="E13"/>
  <c r="C13"/>
  <c r="B13"/>
  <c r="T12"/>
  <c r="T11"/>
  <c r="H11"/>
  <c r="F11"/>
  <c r="E11"/>
  <c r="C11"/>
  <c r="B11"/>
  <c r="T10"/>
  <c r="T9"/>
  <c r="H9"/>
  <c r="F9"/>
  <c r="E9"/>
  <c r="C9"/>
  <c r="B9"/>
  <c r="T8"/>
  <c r="T7"/>
  <c r="H7"/>
  <c r="F7"/>
  <c r="E7"/>
  <c r="C7"/>
  <c r="B7"/>
  <c r="L4"/>
  <c r="J4"/>
  <c r="Q79" i="1"/>
  <c r="E74"/>
  <c r="N79"/>
  <c r="H37"/>
  <c r="F37"/>
  <c r="E37"/>
  <c r="J36"/>
  <c r="C37"/>
  <c r="B37"/>
  <c r="H35"/>
  <c r="F35"/>
  <c r="E35"/>
  <c r="C35"/>
  <c r="B35"/>
  <c r="L34"/>
  <c r="H33"/>
  <c r="F33"/>
  <c r="E33"/>
  <c r="C33"/>
  <c r="B33"/>
  <c r="J32"/>
  <c r="H31"/>
  <c r="F31"/>
  <c r="E31"/>
  <c r="C31"/>
  <c r="B31"/>
  <c r="N30"/>
  <c r="H29"/>
  <c r="F29"/>
  <c r="E29"/>
  <c r="J28"/>
  <c r="C29"/>
  <c r="B29"/>
  <c r="H27"/>
  <c r="F27"/>
  <c r="E27"/>
  <c r="C27"/>
  <c r="B27"/>
  <c r="L26"/>
  <c r="H25"/>
  <c r="F25"/>
  <c r="E25"/>
  <c r="C25"/>
  <c r="B25"/>
  <c r="H23"/>
  <c r="F23"/>
  <c r="E23"/>
  <c r="C23"/>
  <c r="B23"/>
  <c r="P22"/>
  <c r="H21"/>
  <c r="F21"/>
  <c r="E21"/>
  <c r="J20"/>
  <c r="C21"/>
  <c r="B21"/>
  <c r="H19"/>
  <c r="F19"/>
  <c r="E19"/>
  <c r="C19"/>
  <c r="B19"/>
  <c r="F17"/>
  <c r="E17"/>
  <c r="C17"/>
  <c r="B17"/>
  <c r="T16"/>
  <c r="T15"/>
  <c r="H15"/>
  <c r="F15"/>
  <c r="E15"/>
  <c r="C15"/>
  <c r="B15"/>
  <c r="T14"/>
  <c r="T13"/>
  <c r="H13"/>
  <c r="F13"/>
  <c r="E13"/>
  <c r="C13"/>
  <c r="B13"/>
  <c r="T12"/>
  <c r="T11"/>
  <c r="H11"/>
  <c r="F11"/>
  <c r="E11"/>
  <c r="C11"/>
  <c r="B11"/>
  <c r="T10"/>
  <c r="T9"/>
  <c r="H9"/>
  <c r="F9"/>
  <c r="E9"/>
  <c r="C9"/>
  <c r="B9"/>
  <c r="T8"/>
  <c r="T7"/>
  <c r="H7"/>
  <c r="F7"/>
  <c r="E7"/>
  <c r="J8"/>
  <c r="C7"/>
  <c r="B7"/>
  <c r="L4"/>
  <c r="J4"/>
  <c r="E75" i="12"/>
  <c r="E73"/>
  <c r="E72"/>
  <c r="E72" i="11"/>
  <c r="E72" i="10"/>
  <c r="E75"/>
  <c r="E72" i="9"/>
  <c r="E75"/>
  <c r="E73" i="8"/>
  <c r="E75"/>
  <c r="E72"/>
  <c r="E79" i="7"/>
  <c r="E77"/>
  <c r="E76"/>
  <c r="E73" i="6"/>
  <c r="E75"/>
  <c r="E72"/>
  <c r="E72" i="5"/>
  <c r="E73" i="4"/>
  <c r="E75"/>
  <c r="E72"/>
  <c r="E72" i="3"/>
  <c r="E75"/>
  <c r="E72" i="2"/>
  <c r="E73"/>
  <c r="E75"/>
  <c r="E72" i="1"/>
  <c r="E75"/>
  <c r="E73"/>
</calcChain>
</file>

<file path=xl/comments1.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10.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11.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12.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2.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5.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6.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7.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8.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9.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<sst xmlns="http://schemas.openxmlformats.org/spreadsheetml/2006/main" count="861" uniqueCount="202">
  <si>
    <t>RBC 2012</t>
  </si>
  <si>
    <t>GIRLS' 12's  SINGLES</t>
  </si>
  <si>
    <t>CU</t>
  </si>
  <si>
    <t>MAIN DRAW (16)</t>
  </si>
  <si>
    <t>Week of</t>
  </si>
  <si>
    <t>City, Country</t>
  </si>
  <si>
    <t>Group</t>
  </si>
  <si>
    <t>Tourn. ID</t>
  </si>
  <si>
    <t>ITF Referee</t>
  </si>
  <si>
    <t>Shaw Park, Tobago</t>
  </si>
  <si>
    <t>Richard Sorrillo</t>
  </si>
  <si>
    <t>St.</t>
  </si>
  <si>
    <t>Rank</t>
  </si>
  <si>
    <t>Seed</t>
  </si>
  <si>
    <t>Family Name</t>
  </si>
  <si>
    <t>First name</t>
  </si>
  <si>
    <t>Nationality</t>
  </si>
  <si>
    <t>2nd Round</t>
  </si>
  <si>
    <t>Semifinals</t>
  </si>
  <si>
    <t>Final</t>
  </si>
  <si>
    <t>Winner</t>
  </si>
  <si>
    <t>AS</t>
  </si>
  <si>
    <t>KING</t>
  </si>
  <si>
    <t>40 41</t>
  </si>
  <si>
    <t>LAWRENCE</t>
  </si>
  <si>
    <t>41 40</t>
  </si>
  <si>
    <t>DES VIGNES</t>
  </si>
  <si>
    <t>43 40</t>
  </si>
  <si>
    <t>A</t>
  </si>
  <si>
    <t>04 40 40</t>
  </si>
  <si>
    <t>41 42</t>
  </si>
  <si>
    <t>BS</t>
  </si>
  <si>
    <t>MADEY</t>
  </si>
  <si>
    <t>B</t>
  </si>
  <si>
    <t>Acc. Ranking</t>
  </si>
  <si>
    <t>#</t>
  </si>
  <si>
    <t>Seeded players</t>
  </si>
  <si>
    <t>Lucky Losers</t>
  </si>
  <si>
    <t>Replacing</t>
  </si>
  <si>
    <t>Draw date/time:</t>
  </si>
  <si>
    <t>Rkg Date</t>
  </si>
  <si>
    <t>1</t>
  </si>
  <si>
    <t>Last Accepted player</t>
  </si>
  <si>
    <t>Top DA</t>
  </si>
  <si>
    <t>2</t>
  </si>
  <si>
    <t>Last DA</t>
  </si>
  <si>
    <t>3</t>
  </si>
  <si>
    <t>Player representatives</t>
  </si>
  <si>
    <t>4</t>
  </si>
  <si>
    <t>Seed ranking</t>
  </si>
  <si>
    <t>5</t>
  </si>
  <si>
    <t>6</t>
  </si>
  <si>
    <t>ITF Referee's signature</t>
  </si>
  <si>
    <t>Top seed</t>
  </si>
  <si>
    <t>7</t>
  </si>
  <si>
    <t>Last seed</t>
  </si>
  <si>
    <t>8</t>
  </si>
  <si>
    <t>BOYS 12's SINGLES</t>
  </si>
  <si>
    <t>VON WALDAU</t>
  </si>
  <si>
    <t>WON WALDAU</t>
  </si>
  <si>
    <t>40 40</t>
  </si>
  <si>
    <t>CRAWFORD</t>
  </si>
  <si>
    <t>34(7) 41 41</t>
  </si>
  <si>
    <t>RAMKISSOON</t>
  </si>
  <si>
    <t>41 34(3) 42</t>
  </si>
  <si>
    <t>42 43(4)</t>
  </si>
  <si>
    <t>RAMIREZ</t>
  </si>
  <si>
    <t>42 41</t>
  </si>
  <si>
    <t>Week of 13th-17th August, 2012</t>
  </si>
  <si>
    <t>BOYS UNDER 10 SINGLES</t>
  </si>
  <si>
    <t>Rchard Sorrillo</t>
  </si>
  <si>
    <t>CARTER</t>
  </si>
  <si>
    <t>b</t>
  </si>
  <si>
    <t>RAMDIAL</t>
  </si>
  <si>
    <t>BLAKE</t>
  </si>
  <si>
    <t>WEST</t>
  </si>
  <si>
    <t>a</t>
  </si>
  <si>
    <t>GIRLS UNDER 10's SINGLES</t>
  </si>
  <si>
    <t>as</t>
  </si>
  <si>
    <t>KOYLASS</t>
  </si>
  <si>
    <t>FRANK</t>
  </si>
  <si>
    <t>GIRLS' 14's  SINGLES</t>
  </si>
  <si>
    <t/>
  </si>
  <si>
    <t>Grade</t>
  </si>
  <si>
    <t>COTECC Supervisor</t>
  </si>
  <si>
    <t>Shaw Park</t>
  </si>
  <si>
    <t>Umpire</t>
  </si>
  <si>
    <t>STAUBLE</t>
  </si>
  <si>
    <t>54(7) 41</t>
  </si>
  <si>
    <t>40 24 40</t>
  </si>
  <si>
    <t>ROSS</t>
  </si>
  <si>
    <t>W/O</t>
  </si>
  <si>
    <t>DAVIS</t>
  </si>
  <si>
    <t>AMMON</t>
  </si>
  <si>
    <t>54(3) 42</t>
  </si>
  <si>
    <t xml:space="preserve">40 40 </t>
  </si>
  <si>
    <t>BOYS' 14's  SINGLES</t>
  </si>
  <si>
    <t>HACKSHAW</t>
  </si>
  <si>
    <t>40 14 40</t>
  </si>
  <si>
    <t>ANTHONY</t>
  </si>
  <si>
    <t>41 53</t>
  </si>
  <si>
    <t>SCOTT</t>
  </si>
  <si>
    <t>JAMES</t>
  </si>
  <si>
    <t>41 14 41</t>
  </si>
  <si>
    <t>42 42</t>
  </si>
  <si>
    <t>54(3) 41</t>
  </si>
  <si>
    <t>14 53 40</t>
  </si>
  <si>
    <t>ELATTWY</t>
  </si>
  <si>
    <t>BANKS</t>
  </si>
  <si>
    <t>bs</t>
  </si>
  <si>
    <t>42 40</t>
  </si>
  <si>
    <t>GIRLS 18's SINGLES</t>
  </si>
  <si>
    <t xml:space="preserve">MAIN DRAW </t>
  </si>
  <si>
    <t>Quarterfinals</t>
  </si>
  <si>
    <t>HART</t>
  </si>
  <si>
    <t>Aryanne</t>
  </si>
  <si>
    <t>bye</t>
  </si>
  <si>
    <t>61 61</t>
  </si>
  <si>
    <t>ARJOON</t>
  </si>
  <si>
    <t>16 63 62</t>
  </si>
  <si>
    <t>Jasmine</t>
  </si>
  <si>
    <t>63 61</t>
  </si>
  <si>
    <t>JACKMAN</t>
  </si>
  <si>
    <t>75 62</t>
  </si>
  <si>
    <t>61 60</t>
  </si>
  <si>
    <t>GOODRIDGE</t>
  </si>
  <si>
    <t>AUGUSTINE</t>
  </si>
  <si>
    <t>62 63</t>
  </si>
  <si>
    <t>ESCALANTE</t>
  </si>
  <si>
    <t>61 62</t>
  </si>
  <si>
    <t>Sarah</t>
  </si>
  <si>
    <t>51 15-0 RET</t>
  </si>
  <si>
    <t>HARPER</t>
  </si>
  <si>
    <t>06 64 75</t>
  </si>
  <si>
    <t>60 62</t>
  </si>
  <si>
    <t xml:space="preserve">GOODRIDGE </t>
  </si>
  <si>
    <t>Ma-Ling</t>
  </si>
  <si>
    <t>Winner:</t>
  </si>
  <si>
    <t>BOYS' 18's  SINGLES</t>
  </si>
  <si>
    <t>DUKE Akiel</t>
  </si>
  <si>
    <t>DUKE</t>
  </si>
  <si>
    <t>BYE</t>
  </si>
  <si>
    <t>ROBINSON Gianluc</t>
  </si>
  <si>
    <t>ROBINSON</t>
  </si>
  <si>
    <t>MOONISAR</t>
  </si>
  <si>
    <t>Keshan</t>
  </si>
  <si>
    <t>60 61</t>
  </si>
  <si>
    <t xml:space="preserve">DUKE </t>
  </si>
  <si>
    <t>SANCHEZ</t>
  </si>
  <si>
    <t>Sanchez Che'</t>
  </si>
  <si>
    <t>TRIM</t>
  </si>
  <si>
    <t>TRIM Kyrel</t>
  </si>
  <si>
    <t>MOHAMMED Ibrahim</t>
  </si>
  <si>
    <t>JAMES Elone</t>
  </si>
  <si>
    <t>LEGALL</t>
  </si>
  <si>
    <t>LEAGALL Jason</t>
  </si>
  <si>
    <t>60 60</t>
  </si>
  <si>
    <t>63 60</t>
  </si>
  <si>
    <t>LANSER</t>
  </si>
  <si>
    <t>LANSER Scott</t>
  </si>
  <si>
    <t>CARTER Giovanni</t>
  </si>
  <si>
    <t>PATRICK</t>
  </si>
  <si>
    <t>PATRICK Nkrumar</t>
  </si>
  <si>
    <t>HACKSHAW Ross</t>
  </si>
  <si>
    <t>Week of 13th-17th August 2012</t>
  </si>
  <si>
    <t>WOMEN OPEN SINGLES</t>
  </si>
  <si>
    <t>64 62</t>
  </si>
  <si>
    <t xml:space="preserve">HART </t>
  </si>
  <si>
    <t>13th-17th August, 2012</t>
  </si>
  <si>
    <t>MEN A SINGLES</t>
  </si>
  <si>
    <t>LEWIS</t>
  </si>
  <si>
    <t>62 61</t>
  </si>
  <si>
    <t>BERNARD</t>
  </si>
  <si>
    <t>76(0) 67(4) 64</t>
  </si>
  <si>
    <t>60 10 Ret</t>
  </si>
  <si>
    <t>63 63</t>
  </si>
  <si>
    <t>VALENTINE</t>
  </si>
  <si>
    <t>57 63 61</t>
  </si>
  <si>
    <t xml:space="preserve">75(0) 64 </t>
  </si>
  <si>
    <t>46 64 75</t>
  </si>
  <si>
    <t>64 63</t>
  </si>
  <si>
    <t>ABRAHAM</t>
  </si>
  <si>
    <t>SU</t>
  </si>
  <si>
    <t>36 61 75</t>
  </si>
  <si>
    <t>PEMBERTON</t>
  </si>
  <si>
    <t>76(2) 76(2)</t>
  </si>
  <si>
    <t>13th-17th Ausgust, 2012</t>
  </si>
  <si>
    <t>MENS 45'S SINGLES</t>
  </si>
  <si>
    <t>NWOKOLO</t>
  </si>
  <si>
    <t>JACK</t>
  </si>
  <si>
    <t>GRIMSHAW</t>
  </si>
  <si>
    <t>36 64 10/6</t>
  </si>
  <si>
    <t>LINGO</t>
  </si>
  <si>
    <t>GEORGE</t>
  </si>
  <si>
    <t>64 64</t>
  </si>
  <si>
    <t>GRAHAM</t>
  </si>
  <si>
    <t>46 62 10/4</t>
  </si>
  <si>
    <t>DAVID</t>
  </si>
  <si>
    <t>6 4  6 1</t>
  </si>
  <si>
    <t>6 0  6 7(2)  6 4</t>
  </si>
  <si>
    <t>MEN  B Singles</t>
  </si>
  <si>
    <t>63, 63</t>
  </si>
</sst>
</file>

<file path=xl/styles.xml><?xml version="1.0" encoding="utf-8"?>
<styleSheet xmlns="http://schemas.openxmlformats.org/spreadsheetml/2006/main">
  <numFmts count="4">
    <numFmt numFmtId="41" formatCode="_(* #,##0_);_(* \(#,##0\);_(* &quot;-&quot;_);_(@_)"/>
    <numFmt numFmtId="43" formatCode="_(* #,##0.00_);_(* \(#,##0.00\);_(* &quot;-&quot;??_);_(@_)"/>
    <numFmt numFmtId="164" formatCode="_-&quot;$&quot;* #,##0.00_-;\-&quot;$&quot;* #,##0.00_-;_-&quot;$&quot;* &quot;-&quot;??_-;_-@_-"/>
    <numFmt numFmtId="165" formatCode="_(&quot;$&quot;* #,##0_);_(&quot;$&quot;* \(#,##0\);_(&quot;$&quot;* &quot;-&quot;_);_(@_)"/>
  </numFmts>
  <fonts count="43">
    <font>
      <sz val="10"/>
      <name val="Arial"/>
    </font>
    <font>
      <i/>
      <sz val="8"/>
      <color indexed="10"/>
      <name val="Arial"/>
      <family val="2"/>
    </font>
    <font>
      <sz val="10"/>
      <name val="Arial"/>
    </font>
    <font>
      <b/>
      <sz val="20"/>
      <name val="Arial"/>
      <family val="2"/>
    </font>
    <font>
      <sz val="20"/>
      <name val="Arial"/>
      <family val="2"/>
    </font>
    <font>
      <sz val="20"/>
      <color indexed="9"/>
      <name val="Arial"/>
      <family val="2"/>
    </font>
    <font>
      <b/>
      <sz val="12"/>
      <name val="Arial"/>
      <family val="2"/>
    </font>
    <font>
      <b/>
      <sz val="9"/>
      <name val="Arial"/>
      <family val="2"/>
    </font>
    <font>
      <b/>
      <sz val="10"/>
      <name val="Arial"/>
      <family val="2"/>
    </font>
    <font>
      <b/>
      <i/>
      <sz val="10"/>
      <name val="Arial"/>
      <family val="2"/>
    </font>
    <font>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2"/>
      <color indexed="9"/>
      <name val="Arial"/>
      <family val="2"/>
    </font>
    <font>
      <i/>
      <sz val="8.5"/>
      <name val="Arial"/>
      <family val="2"/>
    </font>
    <font>
      <i/>
      <sz val="8.5"/>
      <color indexed="9"/>
      <name val="Arial"/>
      <family val="2"/>
    </font>
    <font>
      <sz val="8.5"/>
      <color indexed="27"/>
      <name val="Arial"/>
      <family val="2"/>
    </font>
    <font>
      <b/>
      <sz val="9"/>
      <color indexed="8"/>
      <name val="Arial"/>
      <family val="2"/>
    </font>
    <font>
      <sz val="9"/>
      <name val="Arial"/>
      <family val="2"/>
    </font>
    <font>
      <b/>
      <sz val="8.5"/>
      <color indexed="42"/>
      <name val="Arial"/>
      <family val="2"/>
    </font>
  </fonts>
  <fills count="6">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s>
  <borders count="18">
    <border>
      <left/>
      <right/>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s>
  <cellStyleXfs count="6">
    <xf numFmtId="0" fontId="0" fillId="0" borderId="0"/>
    <xf numFmtId="164" fontId="1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cellStyleXfs>
  <cellXfs count="171">
    <xf numFmtId="0" fontId="0" fillId="0" borderId="0" xfId="0"/>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49" fontId="8" fillId="0" borderId="0" xfId="0" applyNumberFormat="1" applyFont="1" applyAlignment="1">
      <alignment horizontal="left"/>
    </xf>
    <xf numFmtId="0" fontId="4" fillId="0" borderId="0" xfId="0" applyFont="1" applyAlignment="1">
      <alignment vertical="top"/>
    </xf>
    <xf numFmtId="49" fontId="9" fillId="0" borderId="0" xfId="0" applyNumberFormat="1" applyFont="1" applyAlignment="1">
      <alignment horizontal="left"/>
    </xf>
    <xf numFmtId="49" fontId="9" fillId="0" borderId="0" xfId="0" applyNumberFormat="1" applyFont="1"/>
    <xf numFmtId="49" fontId="10" fillId="0" borderId="0" xfId="0" applyNumberFormat="1" applyFont="1"/>
    <xf numFmtId="49" fontId="11" fillId="0" borderId="0" xfId="0" applyNumberFormat="1" applyFont="1"/>
    <xf numFmtId="0" fontId="10" fillId="0" borderId="0" xfId="0" applyFont="1"/>
    <xf numFmtId="49" fontId="12" fillId="2" borderId="0" xfId="0" applyNumberFormat="1" applyFont="1" applyFill="1" applyAlignment="1">
      <alignment vertical="center"/>
    </xf>
    <xf numFmtId="49" fontId="13" fillId="2" borderId="0" xfId="0" applyNumberFormat="1" applyFont="1" applyFill="1" applyAlignment="1">
      <alignment vertical="center"/>
    </xf>
    <xf numFmtId="49" fontId="14" fillId="2" borderId="0" xfId="0" applyNumberFormat="1" applyFont="1" applyFill="1" applyAlignment="1">
      <alignment horizontal="right" vertical="center"/>
    </xf>
    <xf numFmtId="0" fontId="15" fillId="0" borderId="0" xfId="0" applyFont="1" applyAlignment="1">
      <alignment vertical="center"/>
    </xf>
    <xf numFmtId="49" fontId="16" fillId="0" borderId="1" xfId="0" applyNumberFormat="1" applyFont="1" applyBorder="1" applyAlignment="1">
      <alignment vertical="center"/>
    </xf>
    <xf numFmtId="49" fontId="0" fillId="0" borderId="1" xfId="0" applyNumberFormat="1" applyFont="1" applyBorder="1" applyAlignment="1">
      <alignment vertical="center"/>
    </xf>
    <xf numFmtId="49" fontId="17" fillId="0" borderId="1" xfId="0" applyNumberFormat="1" applyFont="1" applyBorder="1" applyAlignment="1">
      <alignment vertical="center"/>
    </xf>
    <xf numFmtId="49" fontId="16" fillId="0" borderId="1" xfId="1" applyNumberFormat="1" applyFont="1" applyBorder="1" applyAlignment="1" applyProtection="1">
      <alignment vertical="center"/>
      <protection locked="0"/>
    </xf>
    <xf numFmtId="0" fontId="18" fillId="0" borderId="1" xfId="0" applyFont="1" applyBorder="1" applyAlignment="1">
      <alignment horizontal="left" vertical="center"/>
    </xf>
    <xf numFmtId="49" fontId="18" fillId="0" borderId="1" xfId="0" applyNumberFormat="1" applyFont="1" applyBorder="1" applyAlignment="1">
      <alignment horizontal="right" vertical="center"/>
    </xf>
    <xf numFmtId="0" fontId="16" fillId="0" borderId="0" xfId="0" applyFont="1" applyAlignment="1">
      <alignment vertical="center"/>
    </xf>
    <xf numFmtId="49" fontId="19" fillId="2" borderId="0" xfId="0" applyNumberFormat="1" applyFont="1" applyFill="1" applyAlignment="1">
      <alignment horizontal="right" vertical="center"/>
    </xf>
    <xf numFmtId="49" fontId="19" fillId="2" borderId="0" xfId="0" applyNumberFormat="1" applyFont="1" applyFill="1" applyAlignment="1">
      <alignment horizontal="center" vertical="center"/>
    </xf>
    <xf numFmtId="49" fontId="19" fillId="2" borderId="0" xfId="0" applyNumberFormat="1" applyFont="1" applyFill="1" applyAlignment="1">
      <alignment horizontal="left" vertical="center"/>
    </xf>
    <xf numFmtId="49" fontId="20" fillId="2" borderId="0" xfId="0" applyNumberFormat="1" applyFont="1" applyFill="1" applyAlignment="1">
      <alignment horizontal="center" vertical="center"/>
    </xf>
    <xf numFmtId="49" fontId="20" fillId="2" borderId="0" xfId="0" applyNumberFormat="1" applyFont="1" applyFill="1" applyAlignment="1">
      <alignment vertical="center"/>
    </xf>
    <xf numFmtId="49" fontId="15" fillId="2" borderId="0" xfId="0" applyNumberFormat="1" applyFont="1" applyFill="1" applyAlignment="1">
      <alignment horizontal="right" vertical="center"/>
    </xf>
    <xf numFmtId="49" fontId="15" fillId="0" borderId="0" xfId="0" applyNumberFormat="1" applyFont="1" applyAlignment="1">
      <alignment horizontal="center" vertical="center"/>
    </xf>
    <xf numFmtId="0" fontId="15" fillId="0" borderId="0" xfId="0" applyFont="1" applyAlignment="1">
      <alignment horizontal="center" vertical="center"/>
    </xf>
    <xf numFmtId="49" fontId="15" fillId="0" borderId="0" xfId="0" applyNumberFormat="1" applyFont="1" applyAlignment="1">
      <alignment horizontal="left" vertical="center"/>
    </xf>
    <xf numFmtId="49" fontId="0" fillId="0" borderId="0" xfId="0" applyNumberFormat="1" applyFont="1" applyAlignment="1">
      <alignment vertical="center"/>
    </xf>
    <xf numFmtId="49" fontId="21" fillId="0" borderId="0" xfId="0" applyNumberFormat="1" applyFont="1" applyAlignment="1">
      <alignment horizontal="center" vertical="center"/>
    </xf>
    <xf numFmtId="49" fontId="21" fillId="0" borderId="0" xfId="0" applyNumberFormat="1" applyFont="1" applyAlignment="1">
      <alignment vertical="center"/>
    </xf>
    <xf numFmtId="49" fontId="22" fillId="2" borderId="0" xfId="0" applyNumberFormat="1" applyFont="1" applyFill="1" applyAlignment="1">
      <alignment horizontal="center" vertical="center"/>
    </xf>
    <xf numFmtId="0" fontId="23" fillId="0" borderId="2" xfId="0" applyFont="1" applyBorder="1" applyAlignment="1">
      <alignment vertical="center"/>
    </xf>
    <xf numFmtId="0" fontId="24" fillId="3" borderId="2" xfId="0" applyFont="1" applyFill="1" applyBorder="1" applyAlignment="1">
      <alignment horizontal="center" vertical="center"/>
    </xf>
    <xf numFmtId="0" fontId="22" fillId="0" borderId="2" xfId="0" applyFont="1" applyBorder="1" applyAlignment="1">
      <alignment vertical="center"/>
    </xf>
    <xf numFmtId="0" fontId="25" fillId="0" borderId="2" xfId="0" applyFont="1" applyBorder="1" applyAlignment="1">
      <alignment horizontal="center" vertical="center"/>
    </xf>
    <xf numFmtId="0" fontId="25" fillId="0" borderId="0" xfId="0" applyFont="1" applyAlignment="1">
      <alignment vertical="center"/>
    </xf>
    <xf numFmtId="0" fontId="23" fillId="4" borderId="0" xfId="0" applyFont="1" applyFill="1" applyAlignment="1">
      <alignment vertical="center"/>
    </xf>
    <xf numFmtId="0" fontId="26" fillId="4" borderId="0" xfId="0" applyFont="1" applyFill="1" applyAlignment="1">
      <alignment vertical="center"/>
    </xf>
    <xf numFmtId="49" fontId="23" fillId="4" borderId="0" xfId="0" applyNumberFormat="1" applyFont="1" applyFill="1" applyAlignment="1">
      <alignment vertical="center"/>
    </xf>
    <xf numFmtId="49" fontId="26" fillId="4" borderId="0" xfId="0" applyNumberFormat="1" applyFont="1" applyFill="1" applyAlignment="1">
      <alignment vertical="center"/>
    </xf>
    <xf numFmtId="0" fontId="10" fillId="4" borderId="0" xfId="0" applyFont="1" applyFill="1" applyAlignment="1">
      <alignment vertical="center"/>
    </xf>
    <xf numFmtId="0" fontId="10" fillId="0" borderId="0" xfId="0" applyFont="1" applyAlignment="1">
      <alignment vertical="center"/>
    </xf>
    <xf numFmtId="0" fontId="10" fillId="0" borderId="3" xfId="0" applyFont="1" applyBorder="1" applyAlignment="1">
      <alignment vertical="center"/>
    </xf>
    <xf numFmtId="49" fontId="23" fillId="2" borderId="0" xfId="0" applyNumberFormat="1" applyFont="1" applyFill="1" applyAlignment="1">
      <alignment horizontal="center" vertical="center"/>
    </xf>
    <xf numFmtId="0" fontId="23" fillId="0" borderId="0" xfId="0" applyFont="1" applyAlignment="1">
      <alignment horizontal="center" vertical="center"/>
    </xf>
    <xf numFmtId="0" fontId="27" fillId="0" borderId="0" xfId="0" applyFont="1" applyAlignment="1">
      <alignment vertical="center"/>
    </xf>
    <xf numFmtId="0" fontId="20" fillId="0" borderId="0" xfId="0" applyFont="1" applyAlignment="1">
      <alignment horizontal="right" vertical="center"/>
    </xf>
    <xf numFmtId="0" fontId="28" fillId="5" borderId="4" xfId="0" applyFont="1" applyFill="1" applyBorder="1" applyAlignment="1">
      <alignment horizontal="right" vertical="center"/>
    </xf>
    <xf numFmtId="0" fontId="25" fillId="0" borderId="2" xfId="0" applyFont="1" applyBorder="1" applyAlignment="1">
      <alignment vertical="center"/>
    </xf>
    <xf numFmtId="0" fontId="10" fillId="0" borderId="5" xfId="0" applyFont="1" applyBorder="1" applyAlignment="1">
      <alignment vertical="center"/>
    </xf>
    <xf numFmtId="0" fontId="25" fillId="0" borderId="6" xfId="0" applyFont="1" applyBorder="1" applyAlignment="1">
      <alignment horizontal="center" vertical="center"/>
    </xf>
    <xf numFmtId="0" fontId="25" fillId="0" borderId="7" xfId="0" applyFont="1" applyBorder="1" applyAlignment="1">
      <alignment horizontal="left" vertical="center"/>
    </xf>
    <xf numFmtId="0" fontId="24" fillId="0" borderId="0" xfId="0" applyFont="1" applyAlignment="1">
      <alignment horizontal="center" vertical="center"/>
    </xf>
    <xf numFmtId="0" fontId="25" fillId="0" borderId="0" xfId="0" applyFont="1" applyAlignment="1">
      <alignment horizontal="center" vertical="center"/>
    </xf>
    <xf numFmtId="0" fontId="28" fillId="5" borderId="7" xfId="0" applyFont="1" applyFill="1" applyBorder="1" applyAlignment="1">
      <alignment horizontal="right" vertical="center"/>
    </xf>
    <xf numFmtId="49" fontId="25" fillId="0" borderId="2" xfId="0" applyNumberFormat="1" applyFont="1" applyBorder="1" applyAlignment="1">
      <alignment vertical="center"/>
    </xf>
    <xf numFmtId="49" fontId="25" fillId="0" borderId="0" xfId="0" applyNumberFormat="1" applyFont="1" applyAlignment="1">
      <alignment vertical="center"/>
    </xf>
    <xf numFmtId="0" fontId="25" fillId="0" borderId="7" xfId="0" applyFont="1" applyBorder="1" applyAlignment="1">
      <alignment vertical="center"/>
    </xf>
    <xf numFmtId="49" fontId="25" fillId="0" borderId="7" xfId="0" applyNumberFormat="1" applyFont="1" applyBorder="1" applyAlignment="1">
      <alignment vertical="center"/>
    </xf>
    <xf numFmtId="0" fontId="25" fillId="0" borderId="6" xfId="0" applyFont="1" applyBorder="1" applyAlignment="1">
      <alignment vertical="center"/>
    </xf>
    <xf numFmtId="0" fontId="29" fillId="0" borderId="6" xfId="0" applyFont="1" applyBorder="1" applyAlignment="1">
      <alignment horizontal="center" vertical="center"/>
    </xf>
    <xf numFmtId="0" fontId="29" fillId="0" borderId="0" xfId="0" applyFont="1" applyAlignment="1">
      <alignment vertical="center"/>
    </xf>
    <xf numFmtId="0" fontId="29" fillId="0" borderId="2" xfId="0" applyFont="1" applyBorder="1" applyAlignment="1">
      <alignment horizontal="center" vertical="center"/>
    </xf>
    <xf numFmtId="0" fontId="25" fillId="0" borderId="8" xfId="0" applyFont="1" applyBorder="1" applyAlignment="1">
      <alignment vertical="center"/>
    </xf>
    <xf numFmtId="49" fontId="25" fillId="0" borderId="8" xfId="0" applyNumberFormat="1" applyFont="1" applyBorder="1" applyAlignment="1">
      <alignment vertical="center"/>
    </xf>
    <xf numFmtId="49" fontId="25" fillId="0" borderId="0" xfId="0" applyNumberFormat="1" applyFont="1" applyBorder="1" applyAlignment="1">
      <alignment vertical="center"/>
    </xf>
    <xf numFmtId="0" fontId="10" fillId="0" borderId="9" xfId="0" applyFont="1" applyBorder="1" applyAlignment="1">
      <alignment vertical="center"/>
    </xf>
    <xf numFmtId="49" fontId="25" fillId="0" borderId="6" xfId="0" applyNumberFormat="1" applyFont="1" applyBorder="1" applyAlignment="1">
      <alignment vertical="center"/>
    </xf>
    <xf numFmtId="0" fontId="30" fillId="0" borderId="0" xfId="0" applyFont="1" applyAlignment="1">
      <alignment vertical="center"/>
    </xf>
    <xf numFmtId="0" fontId="20" fillId="0" borderId="0" xfId="0" applyFont="1" applyBorder="1" applyAlignment="1">
      <alignment horizontal="right" vertical="center"/>
    </xf>
    <xf numFmtId="0" fontId="28" fillId="5" borderId="0" xfId="0" applyFont="1" applyFill="1" applyBorder="1" applyAlignment="1">
      <alignment horizontal="right" vertical="center"/>
    </xf>
    <xf numFmtId="0" fontId="25" fillId="0" borderId="0" xfId="0" applyFont="1" applyBorder="1" applyAlignment="1">
      <alignment vertical="center"/>
    </xf>
    <xf numFmtId="49" fontId="23" fillId="0" borderId="0" xfId="0" applyNumberFormat="1" applyFont="1" applyAlignment="1">
      <alignment horizontal="center" vertical="center"/>
    </xf>
    <xf numFmtId="49" fontId="22" fillId="0" borderId="0" xfId="0" applyNumberFormat="1" applyFont="1" applyAlignment="1">
      <alignment horizontal="center" vertical="center"/>
    </xf>
    <xf numFmtId="0" fontId="23" fillId="0" borderId="0" xfId="0" applyFont="1" applyAlignment="1">
      <alignment vertical="center"/>
    </xf>
    <xf numFmtId="49" fontId="23" fillId="0" borderId="0" xfId="0" applyNumberFormat="1" applyFont="1" applyAlignment="1">
      <alignment vertical="center"/>
    </xf>
    <xf numFmtId="0" fontId="19" fillId="0" borderId="0" xfId="0" applyFont="1" applyAlignment="1">
      <alignment horizontal="right" vertical="center"/>
    </xf>
    <xf numFmtId="0" fontId="23" fillId="0" borderId="0" xfId="0" applyFont="1" applyAlignment="1">
      <alignment horizontal="left" vertical="center"/>
    </xf>
    <xf numFmtId="49" fontId="10" fillId="4" borderId="0" xfId="0" applyNumberFormat="1" applyFont="1" applyFill="1" applyAlignment="1">
      <alignment vertical="center"/>
    </xf>
    <xf numFmtId="49" fontId="31" fillId="4" borderId="0" xfId="0" applyNumberFormat="1" applyFont="1" applyFill="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2" fillId="4" borderId="0" xfId="0" applyNumberFormat="1" applyFont="1" applyFill="1" applyAlignment="1">
      <alignment vertical="center"/>
    </xf>
    <xf numFmtId="49" fontId="33" fillId="4" borderId="0" xfId="0" applyNumberFormat="1" applyFont="1" applyFill="1" applyAlignment="1">
      <alignment vertical="center"/>
    </xf>
    <xf numFmtId="0" fontId="0" fillId="4" borderId="0" xfId="0" applyFill="1" applyAlignment="1">
      <alignment vertical="center"/>
    </xf>
    <xf numFmtId="0" fontId="0" fillId="0" borderId="0" xfId="0" applyAlignment="1">
      <alignment vertical="center"/>
    </xf>
    <xf numFmtId="0" fontId="12" fillId="2" borderId="10" xfId="0" applyFont="1" applyFill="1" applyBorder="1" applyAlignment="1">
      <alignment vertical="center"/>
    </xf>
    <xf numFmtId="0" fontId="12" fillId="2" borderId="11" xfId="0" applyFont="1" applyFill="1" applyBorder="1" applyAlignment="1">
      <alignment vertical="center"/>
    </xf>
    <xf numFmtId="0" fontId="12" fillId="2" borderId="12" xfId="0" applyFont="1" applyFill="1" applyBorder="1" applyAlignment="1">
      <alignment vertical="center"/>
    </xf>
    <xf numFmtId="49" fontId="14" fillId="2" borderId="11" xfId="0" applyNumberFormat="1" applyFont="1" applyFill="1" applyBorder="1" applyAlignment="1">
      <alignment horizontal="center" vertical="center"/>
    </xf>
    <xf numFmtId="49" fontId="14" fillId="2" borderId="11" xfId="0" applyNumberFormat="1" applyFont="1" applyFill="1" applyBorder="1" applyAlignment="1">
      <alignment vertical="center"/>
    </xf>
    <xf numFmtId="49" fontId="14" fillId="2" borderId="11" xfId="0" applyNumberFormat="1" applyFont="1" applyFill="1" applyBorder="1" applyAlignment="1">
      <alignment horizontal="centerContinuous" vertical="center"/>
    </xf>
    <xf numFmtId="49" fontId="14" fillId="2" borderId="13" xfId="0" applyNumberFormat="1" applyFont="1" applyFill="1" applyBorder="1" applyAlignment="1">
      <alignment horizontal="centerContinuous" vertical="center"/>
    </xf>
    <xf numFmtId="49" fontId="13" fillId="2" borderId="11" xfId="0" applyNumberFormat="1" applyFont="1" applyFill="1" applyBorder="1" applyAlignment="1">
      <alignment vertical="center"/>
    </xf>
    <xf numFmtId="49" fontId="13" fillId="2" borderId="13" xfId="0" applyNumberFormat="1" applyFont="1" applyFill="1" applyBorder="1" applyAlignment="1">
      <alignment vertical="center"/>
    </xf>
    <xf numFmtId="49" fontId="12" fillId="2" borderId="11" xfId="0" applyNumberFormat="1" applyFont="1" applyFill="1" applyBorder="1" applyAlignment="1">
      <alignment horizontal="left" vertical="center"/>
    </xf>
    <xf numFmtId="49" fontId="12" fillId="0" borderId="11" xfId="0" applyNumberFormat="1" applyFont="1" applyBorder="1" applyAlignment="1">
      <alignment horizontal="left" vertical="center"/>
    </xf>
    <xf numFmtId="49" fontId="13" fillId="4" borderId="13" xfId="0" applyNumberFormat="1" applyFont="1" applyFill="1" applyBorder="1" applyAlignment="1">
      <alignment vertical="center"/>
    </xf>
    <xf numFmtId="0" fontId="19" fillId="0" borderId="0" xfId="0" applyFont="1" applyAlignment="1">
      <alignment vertical="center"/>
    </xf>
    <xf numFmtId="49" fontId="19" fillId="0" borderId="14" xfId="0" applyNumberFormat="1" applyFont="1" applyBorder="1" applyAlignment="1">
      <alignment vertical="center"/>
    </xf>
    <xf numFmtId="49" fontId="19" fillId="0" borderId="0" xfId="0" applyNumberFormat="1" applyFont="1" applyAlignment="1">
      <alignment vertical="center"/>
    </xf>
    <xf numFmtId="49" fontId="19" fillId="0" borderId="7" xfId="0" applyNumberFormat="1" applyFont="1" applyBorder="1" applyAlignment="1">
      <alignment horizontal="right" vertical="center"/>
    </xf>
    <xf numFmtId="49" fontId="19" fillId="0" borderId="0" xfId="0" applyNumberFormat="1" applyFont="1" applyAlignment="1">
      <alignment horizontal="center" vertical="center"/>
    </xf>
    <xf numFmtId="0" fontId="19" fillId="4" borderId="0" xfId="0" applyFont="1" applyFill="1" applyAlignment="1">
      <alignment vertical="center"/>
    </xf>
    <xf numFmtId="49" fontId="19" fillId="4" borderId="0" xfId="0" applyNumberFormat="1" applyFont="1" applyFill="1" applyAlignment="1">
      <alignment horizontal="center" vertical="center"/>
    </xf>
    <xf numFmtId="49" fontId="19" fillId="4" borderId="7" xfId="0" applyNumberFormat="1" applyFont="1" applyFill="1" applyBorder="1" applyAlignment="1">
      <alignment vertical="center"/>
    </xf>
    <xf numFmtId="49" fontId="34" fillId="0" borderId="0" xfId="0" applyNumberFormat="1" applyFont="1" applyAlignment="1">
      <alignment horizontal="center" vertical="center"/>
    </xf>
    <xf numFmtId="49" fontId="20" fillId="0" borderId="0" xfId="0" applyNumberFormat="1" applyFont="1" applyAlignment="1">
      <alignment vertical="center"/>
    </xf>
    <xf numFmtId="49" fontId="20" fillId="0" borderId="7" xfId="0" applyNumberFormat="1" applyFont="1" applyBorder="1" applyAlignment="1">
      <alignment vertical="center"/>
    </xf>
    <xf numFmtId="49" fontId="12" fillId="2" borderId="15" xfId="0" applyNumberFormat="1" applyFont="1" applyFill="1" applyBorder="1" applyAlignment="1">
      <alignment vertical="center"/>
    </xf>
    <xf numFmtId="49" fontId="12" fillId="2" borderId="8" xfId="0" applyNumberFormat="1" applyFont="1" applyFill="1" applyBorder="1" applyAlignment="1">
      <alignment vertical="center"/>
    </xf>
    <xf numFmtId="49" fontId="20" fillId="2" borderId="7" xfId="0" applyNumberFormat="1" applyFont="1" applyFill="1" applyBorder="1" applyAlignment="1">
      <alignment vertical="center"/>
    </xf>
    <xf numFmtId="0" fontId="19" fillId="0" borderId="2" xfId="0" applyFont="1" applyBorder="1" applyAlignment="1">
      <alignment vertical="center"/>
    </xf>
    <xf numFmtId="49" fontId="20" fillId="0" borderId="2" xfId="0" applyNumberFormat="1" applyFont="1" applyBorder="1" applyAlignment="1">
      <alignment vertical="center"/>
    </xf>
    <xf numFmtId="49" fontId="19" fillId="0" borderId="2" xfId="0" applyNumberFormat="1" applyFont="1" applyBorder="1" applyAlignment="1">
      <alignment vertical="center"/>
    </xf>
    <xf numFmtId="49" fontId="20" fillId="0" borderId="6" xfId="0" applyNumberFormat="1" applyFont="1" applyBorder="1" applyAlignment="1">
      <alignment vertical="center"/>
    </xf>
    <xf numFmtId="49" fontId="19" fillId="0" borderId="16" xfId="0" applyNumberFormat="1" applyFont="1" applyBorder="1" applyAlignment="1">
      <alignment vertical="center"/>
    </xf>
    <xf numFmtId="49" fontId="19" fillId="0" borderId="6" xfId="0" applyNumberFormat="1" applyFont="1" applyBorder="1" applyAlignment="1">
      <alignment horizontal="right" vertical="center"/>
    </xf>
    <xf numFmtId="0" fontId="19" fillId="2" borderId="14" xfId="0" applyFont="1" applyFill="1" applyBorder="1" applyAlignment="1">
      <alignment vertical="center"/>
    </xf>
    <xf numFmtId="49" fontId="19" fillId="2" borderId="7" xfId="0" applyNumberFormat="1" applyFont="1" applyFill="1" applyBorder="1" applyAlignment="1">
      <alignment horizontal="right" vertical="center"/>
    </xf>
    <xf numFmtId="0" fontId="12" fillId="2" borderId="16" xfId="0" applyFont="1" applyFill="1" applyBorder="1" applyAlignment="1">
      <alignment vertical="center"/>
    </xf>
    <xf numFmtId="0" fontId="12" fillId="2" borderId="2" xfId="0" applyFont="1" applyFill="1" applyBorder="1" applyAlignment="1">
      <alignment vertical="center"/>
    </xf>
    <xf numFmtId="0" fontId="12" fillId="2" borderId="17" xfId="0" applyFont="1" applyFill="1" applyBorder="1" applyAlignment="1">
      <alignment vertical="center"/>
    </xf>
    <xf numFmtId="0" fontId="19" fillId="0" borderId="7" xfId="0" applyFont="1" applyBorder="1" applyAlignment="1">
      <alignment horizontal="right" vertical="center"/>
    </xf>
    <xf numFmtId="0" fontId="19" fillId="0" borderId="6" xfId="0" applyFont="1" applyBorder="1" applyAlignment="1">
      <alignment horizontal="right" vertical="center"/>
    </xf>
    <xf numFmtId="49" fontId="19" fillId="0" borderId="2" xfId="0" applyNumberFormat="1" applyFont="1" applyBorder="1" applyAlignment="1">
      <alignment horizontal="center" vertical="center"/>
    </xf>
    <xf numFmtId="0" fontId="19" fillId="4" borderId="2" xfId="0" applyFont="1" applyFill="1" applyBorder="1" applyAlignment="1">
      <alignment vertical="center"/>
    </xf>
    <xf numFmtId="49" fontId="19" fillId="4" borderId="2" xfId="0" applyNumberFormat="1" applyFont="1" applyFill="1" applyBorder="1" applyAlignment="1">
      <alignment horizontal="center" vertical="center"/>
    </xf>
    <xf numFmtId="49" fontId="19" fillId="4" borderId="6" xfId="0" applyNumberFormat="1" applyFont="1" applyFill="1" applyBorder="1" applyAlignment="1">
      <alignment vertical="center"/>
    </xf>
    <xf numFmtId="49" fontId="34" fillId="0" borderId="2" xfId="0" applyNumberFormat="1" applyFont="1" applyBorder="1" applyAlignment="1">
      <alignment horizontal="center" vertical="center"/>
    </xf>
    <xf numFmtId="0" fontId="28" fillId="5" borderId="6" xfId="0" applyFont="1" applyFill="1" applyBorder="1" applyAlignment="1">
      <alignment horizontal="right" vertical="center"/>
    </xf>
    <xf numFmtId="0" fontId="20" fillId="0" borderId="0" xfId="0" applyFont="1"/>
    <xf numFmtId="0" fontId="11" fillId="0" borderId="0" xfId="0" applyFont="1"/>
    <xf numFmtId="49" fontId="8" fillId="0" borderId="0" xfId="0" applyNumberFormat="1" applyFont="1" applyFill="1" applyAlignment="1">
      <alignment vertical="center"/>
    </xf>
    <xf numFmtId="49" fontId="6" fillId="0" borderId="0" xfId="0" applyNumberFormat="1" applyFont="1" applyFill="1" applyAlignment="1">
      <alignment horizontal="left"/>
    </xf>
    <xf numFmtId="49" fontId="36" fillId="0" borderId="0" xfId="0" applyNumberFormat="1" applyFont="1" applyFill="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49" fontId="30" fillId="0" borderId="0" xfId="0" applyNumberFormat="1" applyFont="1" applyFill="1" applyAlignment="1">
      <alignment horizontal="right" vertical="center"/>
    </xf>
    <xf numFmtId="0" fontId="25" fillId="0" borderId="0" xfId="0" applyFont="1" applyAlignment="1">
      <alignment horizontal="left" vertical="center"/>
    </xf>
    <xf numFmtId="0" fontId="25" fillId="0" borderId="8" xfId="0" applyFont="1" applyBorder="1" applyAlignment="1">
      <alignment horizontal="left" vertical="center"/>
    </xf>
    <xf numFmtId="0" fontId="25" fillId="0" borderId="0" xfId="0" applyFont="1" applyAlignment="1">
      <alignment horizontal="left" vertical="top"/>
    </xf>
    <xf numFmtId="49" fontId="12" fillId="2" borderId="0" xfId="0" applyNumberFormat="1" applyFont="1" applyFill="1" applyAlignment="1">
      <alignment horizontal="left" vertical="center"/>
    </xf>
    <xf numFmtId="49" fontId="23" fillId="4" borderId="0" xfId="0" applyNumberFormat="1" applyFont="1" applyFill="1" applyBorder="1" applyAlignment="1">
      <alignment vertical="center"/>
    </xf>
    <xf numFmtId="0" fontId="26" fillId="4" borderId="7" xfId="0" applyFont="1" applyFill="1" applyBorder="1" applyAlignment="1">
      <alignment vertical="center"/>
    </xf>
    <xf numFmtId="0" fontId="24" fillId="3" borderId="2" xfId="0" applyFont="1" applyFill="1" applyBorder="1" applyAlignment="1">
      <alignment horizontal="center" vertical="center"/>
    </xf>
    <xf numFmtId="0" fontId="26" fillId="4" borderId="2" xfId="0" applyFont="1" applyFill="1" applyBorder="1" applyAlignment="1">
      <alignment vertical="center"/>
    </xf>
    <xf numFmtId="0" fontId="26" fillId="4" borderId="8" xfId="0" applyFont="1" applyFill="1" applyBorder="1" applyAlignment="1">
      <alignment vertical="center"/>
    </xf>
    <xf numFmtId="0" fontId="10" fillId="0" borderId="0" xfId="0" applyFont="1" applyBorder="1" applyAlignment="1">
      <alignment vertical="center"/>
    </xf>
    <xf numFmtId="0" fontId="23" fillId="4" borderId="0" xfId="0" applyFont="1" applyFill="1" applyBorder="1" applyAlignment="1">
      <alignment vertical="center"/>
    </xf>
    <xf numFmtId="0" fontId="26" fillId="4" borderId="0" xfId="0" applyFont="1" applyFill="1" applyBorder="1" applyAlignment="1">
      <alignment vertical="center"/>
    </xf>
    <xf numFmtId="0" fontId="26" fillId="4" borderId="6" xfId="0" applyFont="1" applyFill="1" applyBorder="1" applyAlignment="1">
      <alignment vertical="center"/>
    </xf>
    <xf numFmtId="0" fontId="37" fillId="4" borderId="0" xfId="0" applyFont="1" applyFill="1" applyAlignment="1">
      <alignment horizontal="right" vertical="center"/>
    </xf>
    <xf numFmtId="0" fontId="38" fillId="0" borderId="0" xfId="0" applyFont="1" applyAlignment="1">
      <alignment vertical="center"/>
    </xf>
    <xf numFmtId="0" fontId="25" fillId="0" borderId="0" xfId="0" applyFont="1" applyBorder="1" applyAlignment="1">
      <alignment horizontal="right" vertical="center"/>
    </xf>
    <xf numFmtId="0" fontId="28" fillId="5" borderId="0" xfId="0" applyFont="1" applyFill="1" applyAlignment="1">
      <alignment horizontal="right" vertical="center"/>
    </xf>
    <xf numFmtId="0" fontId="39" fillId="3" borderId="2" xfId="0" applyFont="1" applyFill="1" applyBorder="1" applyAlignment="1">
      <alignment horizontal="center" vertical="center"/>
    </xf>
    <xf numFmtId="49" fontId="7" fillId="0" borderId="0" xfId="0" applyNumberFormat="1" applyFont="1" applyFill="1" applyAlignment="1">
      <alignment vertical="center"/>
    </xf>
    <xf numFmtId="49" fontId="40" fillId="0" borderId="0" xfId="0" applyNumberFormat="1" applyFont="1" applyFill="1" applyAlignment="1">
      <alignment horizontal="right" vertical="center"/>
    </xf>
    <xf numFmtId="0" fontId="41" fillId="0" borderId="0" xfId="0" applyFont="1" applyAlignment="1">
      <alignment vertical="center"/>
    </xf>
    <xf numFmtId="0" fontId="23" fillId="0" borderId="2" xfId="0" applyFont="1" applyFill="1" applyBorder="1" applyAlignment="1">
      <alignment vertical="center"/>
    </xf>
    <xf numFmtId="0" fontId="29" fillId="0" borderId="2" xfId="0" applyFont="1" applyBorder="1" applyAlignment="1">
      <alignment vertical="center"/>
    </xf>
    <xf numFmtId="0" fontId="23" fillId="3" borderId="2" xfId="0" applyFont="1" applyFill="1" applyBorder="1" applyAlignment="1">
      <alignment horizontal="center" vertical="center"/>
    </xf>
    <xf numFmtId="0" fontId="42" fillId="3" borderId="2" xfId="0" applyFont="1" applyFill="1" applyBorder="1" applyAlignment="1">
      <alignment horizontal="center" vertical="center"/>
    </xf>
    <xf numFmtId="14" fontId="16" fillId="0" borderId="1" xfId="0" applyNumberFormat="1" applyFont="1" applyBorder="1" applyAlignment="1">
      <alignment horizontal="left" vertical="center"/>
    </xf>
  </cellXfs>
  <cellStyles count="6">
    <cellStyle name="Currency" xfId="1" builtinId="4"/>
    <cellStyle name="Milliers [0]_ACCEP°DBL" xfId="2"/>
    <cellStyle name="Milliers_ACCEP°DBL" xfId="3"/>
    <cellStyle name="Monétaire [0]_ACCEP°DBL" xfId="4"/>
    <cellStyle name="Monétaire_ACCEP°DBL" xfId="5"/>
    <cellStyle name="Normal" xfId="0" builtinId="0"/>
  </cellStyles>
  <dxfs count="168">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rgb="FF9C0006"/>
      </font>
      <fill>
        <patternFill>
          <bgColor rgb="FFFFC7CE"/>
        </patternFill>
      </fill>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chard%20Sorrillo/Documents/RBC2012%20Tobago/RBTT%202012%2010'S%20Girls%20Main%20Draw%20sing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ichard%20Sorrillo/Documents/RBC2012%20Tobago/RBTT%202012%2010'S%20boys%20Main%20Dra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ichard%20Sorrillo/Documents/RBC2012%20Tobago/RBTT%202012%2012's%20GIRLS%20M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ichard%20Sorrillo/Documents/RBC2012%20Tobago/RBTT%202012%2012's%20BOYS%20SING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ichard%20Sorrillo/Documents/RBC2012%20Tobago/RBTT%202012%2014'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Richard%20Sorrillo/Documents/RBC2012%20Tobago/RBTT%202012%2018'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Richard%20Sorrillo/Documents/RBC2012%20Tobago/RBTT%202012%20MEN%20AND%20WOMEN%20OPE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Richard%20Sorrillo/Documents/RBC2012%20Tobago/RBTT%202012%2045'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over page"/>
      <sheetName val="Referee's Report"/>
      <sheetName val="Plr Notice"/>
      <sheetName val="Girls U10 Plr List"/>
      <sheetName val="Boys'U10 RR G1 - G3"/>
      <sheetName val="Boys'10 RR G4 - G6"/>
      <sheetName val="Girls' U10 RR G1 "/>
      <sheetName val="Boys' U10 Draw"/>
      <sheetName val="GIRLS U10 Draw PREP"/>
      <sheetName val="GIRLS U10 Si Main 16"/>
      <sheetName val="Boys U10 Si Con"/>
      <sheetName val="Girls Si Main Draw Prep"/>
      <sheetName val="Girls Si Main 16"/>
      <sheetName val="Girls Si Con)"/>
      <sheetName val="Boys Do Sign-in sheet"/>
      <sheetName val="Boys Do Main Draw Prep"/>
      <sheetName val="Boys Do Main 16"/>
      <sheetName val="Boys Do Main 24&amp;32"/>
      <sheetName val="Girls Do Sign-in sheet"/>
      <sheetName val="Girls Do Main Draw Prep"/>
      <sheetName val="Girls Do Main 16"/>
      <sheetName val="Girls Do Main 24&amp;32"/>
      <sheetName val="Plr List for OofP"/>
      <sheetName val="OofP 4 cts"/>
      <sheetName val="OofP 4 cts (2)"/>
    </sheetNames>
    <sheetDataSet>
      <sheetData sheetId="0" refreshError="1"/>
      <sheetData sheetId="1"/>
      <sheetData sheetId="2">
        <row r="21">
          <cell r="P21" t="str">
            <v>Umpire</v>
          </cell>
        </row>
        <row r="22">
          <cell r="P22" t="str">
            <v xml:space="preserve"> </v>
          </cell>
        </row>
        <row r="23">
          <cell r="P23" t="str">
            <v xml:space="preserve"> </v>
          </cell>
        </row>
        <row r="24">
          <cell r="P24" t="str">
            <v xml:space="preserve"> </v>
          </cell>
        </row>
        <row r="25">
          <cell r="P25" t="str">
            <v xml:space="preserve"> </v>
          </cell>
        </row>
        <row r="26">
          <cell r="P26" t="str">
            <v xml:space="preserve"> </v>
          </cell>
        </row>
        <row r="27">
          <cell r="P27" t="str">
            <v xml:space="preserve"> </v>
          </cell>
        </row>
        <row r="28">
          <cell r="P28" t="str">
            <v xml:space="preserve"> </v>
          </cell>
        </row>
        <row r="29">
          <cell r="P29" t="str">
            <v xml:space="preserve"> </v>
          </cell>
        </row>
        <row r="30">
          <cell r="P30" t="str">
            <v>None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R5">
            <v>2</v>
          </cell>
        </row>
        <row r="7">
          <cell r="A7">
            <v>1</v>
          </cell>
          <cell r="B7" t="str">
            <v>KOYLASS</v>
          </cell>
          <cell r="C7" t="str">
            <v>Victoria</v>
          </cell>
          <cell r="R7">
            <v>1</v>
          </cell>
        </row>
        <row r="8">
          <cell r="A8">
            <v>2</v>
          </cell>
          <cell r="B8" t="str">
            <v>FRANK</v>
          </cell>
          <cell r="C8" t="str">
            <v>Kaela</v>
          </cell>
          <cell r="R8">
            <v>2</v>
          </cell>
        </row>
        <row r="9">
          <cell r="A9">
            <v>3</v>
          </cell>
          <cell r="B9" t="str">
            <v>STOWE</v>
          </cell>
          <cell r="C9" t="str">
            <v>Adele</v>
          </cell>
        </row>
        <row r="10">
          <cell r="A10">
            <v>4</v>
          </cell>
          <cell r="B10" t="str">
            <v>ABRAHAM</v>
          </cell>
          <cell r="C10" t="str">
            <v>Isabel</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B38" t="str">
            <v>BYE</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over page"/>
      <sheetName val="Referee's Report"/>
      <sheetName val="Plr Notice"/>
      <sheetName val="Girls U10 Plr List"/>
      <sheetName val="Boys'U10 RR G1 - G3"/>
      <sheetName val="Boys'10 RR G4 - G6"/>
      <sheetName val="Girls' U10 RR G1 "/>
      <sheetName val="Boys' U10 Draw"/>
      <sheetName val="Boys' U10 Draw PREP"/>
      <sheetName val="Boys U10 Si Main 16"/>
      <sheetName val="Boys U10 Si Con"/>
      <sheetName val="Girls Si Main Draw Prep"/>
      <sheetName val="Girls Si Main 16"/>
      <sheetName val="Girls Si Con)"/>
      <sheetName val="Boys Do Sign-in sheet"/>
      <sheetName val="Boys Do Main Draw Prep"/>
      <sheetName val="Boys Do Main 16"/>
      <sheetName val="Boys Do Main 24&amp;32"/>
      <sheetName val="Girls Do Sign-in sheet"/>
      <sheetName val="Girls Do Main Draw Prep"/>
      <sheetName val="Girls Do Main 16"/>
      <sheetName val="Girls Do Main 24&amp;32"/>
      <sheetName val="Plr List for OofP"/>
      <sheetName val="OofP 4 cts"/>
      <sheetName val="OofP 4 cts (2)"/>
    </sheetNames>
    <sheetDataSet>
      <sheetData sheetId="0" refreshError="1"/>
      <sheetData sheetId="1"/>
      <sheetData sheetId="2">
        <row r="21">
          <cell r="P21" t="str">
            <v>Umpire</v>
          </cell>
        </row>
        <row r="22">
          <cell r="P22" t="str">
            <v xml:space="preserve"> </v>
          </cell>
        </row>
        <row r="23">
          <cell r="P23" t="str">
            <v xml:space="preserve"> </v>
          </cell>
        </row>
        <row r="24">
          <cell r="P24" t="str">
            <v xml:space="preserve"> </v>
          </cell>
        </row>
        <row r="25">
          <cell r="P25" t="str">
            <v xml:space="preserve"> </v>
          </cell>
        </row>
        <row r="26">
          <cell r="P26" t="str">
            <v xml:space="preserve"> </v>
          </cell>
        </row>
        <row r="27">
          <cell r="P27" t="str">
            <v xml:space="preserve"> </v>
          </cell>
        </row>
        <row r="28">
          <cell r="P28" t="str">
            <v xml:space="preserve"> </v>
          </cell>
        </row>
        <row r="29">
          <cell r="P29" t="str">
            <v xml:space="preserve"> </v>
          </cell>
        </row>
        <row r="30">
          <cell r="P30" t="str">
            <v>None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R5">
            <v>2</v>
          </cell>
        </row>
        <row r="7">
          <cell r="A7">
            <v>1</v>
          </cell>
          <cell r="B7" t="str">
            <v>CARTER</v>
          </cell>
          <cell r="C7" t="str">
            <v>Aidan</v>
          </cell>
          <cell r="R7">
            <v>1</v>
          </cell>
        </row>
        <row r="8">
          <cell r="A8">
            <v>2</v>
          </cell>
          <cell r="B8" t="str">
            <v>WEST</v>
          </cell>
          <cell r="C8" t="str">
            <v>Samuel</v>
          </cell>
          <cell r="R8">
            <v>2</v>
          </cell>
        </row>
        <row r="9">
          <cell r="A9">
            <v>3</v>
          </cell>
          <cell r="B9" t="str">
            <v>BLAKE</v>
          </cell>
          <cell r="C9" t="str">
            <v>Issak</v>
          </cell>
        </row>
        <row r="10">
          <cell r="A10">
            <v>4</v>
          </cell>
          <cell r="B10" t="str">
            <v>HARRIS</v>
          </cell>
          <cell r="C10" t="str">
            <v>Adrian</v>
          </cell>
        </row>
        <row r="11">
          <cell r="A11">
            <v>5</v>
          </cell>
          <cell r="B11" t="str">
            <v>RAMDIAL</v>
          </cell>
          <cell r="C11" t="str">
            <v>Michael</v>
          </cell>
        </row>
        <row r="12">
          <cell r="A12">
            <v>6</v>
          </cell>
          <cell r="B12" t="str">
            <v>NWOKOLO</v>
          </cell>
          <cell r="C12" t="str">
            <v>Ebolum</v>
          </cell>
        </row>
        <row r="13">
          <cell r="A13">
            <v>7</v>
          </cell>
          <cell r="B13" t="str">
            <v>BYE</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B38" t="str">
            <v>BYE</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mportant"/>
      <sheetName val="Week SetUp"/>
      <sheetName val="Boys Plr List"/>
      <sheetName val="Girls Plr List"/>
      <sheetName val="Boys Si Main Draw Prep"/>
      <sheetName val="Boys Si Main 16"/>
      <sheetName val="Chart1"/>
      <sheetName val="Girls Si Main Draw Prep"/>
      <sheetName val="Girls 12 Si Main"/>
      <sheetName val="Boys' 12's RR 1-3"/>
      <sheetName val="Boys' 12's RR 4-6"/>
      <sheetName val="Girls'  12's RR 1-3 "/>
      <sheetName val="Boys' 12's RR FP "/>
      <sheetName val=" Feed-in MD (12)"/>
      <sheetName val=" Feed-in MD (8)"/>
      <sheetName val="Boys Si Main 24&amp;32"/>
      <sheetName val="Girls' 12's RR 4-6 "/>
      <sheetName val="Girls' 12's RR  FP "/>
      <sheetName val="Girls Si Main 24&amp;32"/>
      <sheetName val="Boys Do Sign-in sheet"/>
      <sheetName val="Boys Do Main Draw Prep"/>
      <sheetName val="Boys Do Main 16"/>
      <sheetName val="Boys Do Main 24&amp;32"/>
      <sheetName val="Girls Do Sign-in sheet"/>
      <sheetName val="Girls Do Main Draw Prep"/>
      <sheetName val="Girls Do Main 16"/>
    </sheetNames>
    <sheetDataSet>
      <sheetData sheetId="0" refreshError="1"/>
      <sheetData sheetId="1"/>
      <sheetData sheetId="2" refreshError="1"/>
      <sheetData sheetId="3" refreshError="1"/>
      <sheetData sheetId="4" refreshError="1"/>
      <sheetData sheetId="5" refreshError="1"/>
      <sheetData sheetId="6" refreshError="1"/>
      <sheetData sheetId="7">
        <row r="5">
          <cell r="R5">
            <v>2</v>
          </cell>
        </row>
        <row r="7">
          <cell r="A7">
            <v>1</v>
          </cell>
          <cell r="B7" t="str">
            <v>KING</v>
          </cell>
          <cell r="C7" t="str">
            <v>Anya</v>
          </cell>
          <cell r="M7">
            <v>1</v>
          </cell>
          <cell r="Q7">
            <v>999</v>
          </cell>
          <cell r="R7">
            <v>1</v>
          </cell>
        </row>
        <row r="8">
          <cell r="A8">
            <v>2</v>
          </cell>
          <cell r="B8" t="str">
            <v>James</v>
          </cell>
          <cell r="C8" t="str">
            <v>Esther</v>
          </cell>
          <cell r="M8">
            <v>2</v>
          </cell>
          <cell r="Q8">
            <v>999</v>
          </cell>
          <cell r="R8">
            <v>2</v>
          </cell>
        </row>
        <row r="9">
          <cell r="A9">
            <v>3</v>
          </cell>
          <cell r="B9" t="str">
            <v>Lanser</v>
          </cell>
          <cell r="C9" t="str">
            <v>Lilly</v>
          </cell>
          <cell r="M9">
            <v>999</v>
          </cell>
          <cell r="Q9">
            <v>999</v>
          </cell>
        </row>
        <row r="10">
          <cell r="A10">
            <v>4</v>
          </cell>
          <cell r="B10" t="str">
            <v>Lawrence</v>
          </cell>
          <cell r="C10" t="str">
            <v>Brianna</v>
          </cell>
          <cell r="M10">
            <v>999</v>
          </cell>
          <cell r="Q10">
            <v>999</v>
          </cell>
        </row>
        <row r="11">
          <cell r="A11">
            <v>5</v>
          </cell>
          <cell r="B11" t="str">
            <v>Des Vignes</v>
          </cell>
          <cell r="C11" t="str">
            <v>Daynelle</v>
          </cell>
          <cell r="M11">
            <v>999</v>
          </cell>
          <cell r="Q11">
            <v>999</v>
          </cell>
        </row>
        <row r="12">
          <cell r="A12">
            <v>6</v>
          </cell>
          <cell r="B12" t="str">
            <v>Steele</v>
          </cell>
          <cell r="C12" t="str">
            <v>Celeste</v>
          </cell>
          <cell r="M12">
            <v>999</v>
          </cell>
          <cell r="Q12">
            <v>999</v>
          </cell>
        </row>
        <row r="13">
          <cell r="A13">
            <v>7</v>
          </cell>
          <cell r="B13" t="str">
            <v>BYE</v>
          </cell>
          <cell r="M13">
            <v>999</v>
          </cell>
          <cell r="Q13">
            <v>999</v>
          </cell>
        </row>
        <row r="14">
          <cell r="A14">
            <v>8</v>
          </cell>
          <cell r="M14">
            <v>999</v>
          </cell>
          <cell r="Q14">
            <v>999</v>
          </cell>
        </row>
        <row r="15">
          <cell r="A15">
            <v>9</v>
          </cell>
          <cell r="M15">
            <v>999</v>
          </cell>
          <cell r="Q15">
            <v>999</v>
          </cell>
        </row>
        <row r="16">
          <cell r="A16">
            <v>10</v>
          </cell>
          <cell r="M16">
            <v>999</v>
          </cell>
          <cell r="Q16">
            <v>999</v>
          </cell>
        </row>
        <row r="17">
          <cell r="A17">
            <v>11</v>
          </cell>
          <cell r="M17">
            <v>999</v>
          </cell>
          <cell r="Q17">
            <v>999</v>
          </cell>
        </row>
        <row r="18">
          <cell r="A18">
            <v>12</v>
          </cell>
          <cell r="M18">
            <v>999</v>
          </cell>
          <cell r="Q18">
            <v>999</v>
          </cell>
        </row>
        <row r="19">
          <cell r="A19">
            <v>13</v>
          </cell>
          <cell r="M19">
            <v>999</v>
          </cell>
          <cell r="Q19">
            <v>999</v>
          </cell>
        </row>
        <row r="20">
          <cell r="A20">
            <v>14</v>
          </cell>
          <cell r="M20">
            <v>999</v>
          </cell>
          <cell r="Q20">
            <v>999</v>
          </cell>
        </row>
        <row r="21">
          <cell r="A21">
            <v>15</v>
          </cell>
          <cell r="M21">
            <v>999</v>
          </cell>
          <cell r="Q21">
            <v>999</v>
          </cell>
        </row>
        <row r="22">
          <cell r="A22">
            <v>16</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mportant"/>
      <sheetName val="Week SetUp"/>
      <sheetName val="Boys Plr List"/>
      <sheetName val="Girls Plr List"/>
      <sheetName val="Boys Si Main Draw Prep"/>
      <sheetName val="Boys Si Main 16"/>
      <sheetName val="Chart1"/>
      <sheetName val="Girls Si Main Draw Prep"/>
      <sheetName val="Girls 12 Si Main"/>
      <sheetName val="Boys' 12's RR 1-3"/>
      <sheetName val="Boys' 12's RR 4-6"/>
      <sheetName val="Girls'  12's RR 1-3 "/>
      <sheetName val="Boys' 12's RR FP "/>
      <sheetName val=" Feed-in MD (12)"/>
      <sheetName val=" Feed-in MD (8)"/>
      <sheetName val="Boys Si Main 24&amp;32"/>
      <sheetName val="Girls' 12's RR 4-6 "/>
      <sheetName val="Girls' 12's RR  FP "/>
      <sheetName val="Girls Si Main 24&amp;32"/>
      <sheetName val="Boys Do Sign-in sheet"/>
      <sheetName val="Boys Do Main Draw Prep"/>
      <sheetName val="Boys Do Main 16"/>
      <sheetName val="Boys Do Main 24&amp;32"/>
      <sheetName val="Girls Do Sign-in sheet"/>
      <sheetName val="Girls Do Main Draw Prep"/>
      <sheetName val="Girls Do Main 16"/>
    </sheetNames>
    <sheetDataSet>
      <sheetData sheetId="0" refreshError="1"/>
      <sheetData sheetId="1"/>
      <sheetData sheetId="2" refreshError="1"/>
      <sheetData sheetId="3" refreshError="1"/>
      <sheetData sheetId="4" refreshError="1"/>
      <sheetData sheetId="5" refreshError="1"/>
      <sheetData sheetId="6" refreshError="1"/>
      <sheetData sheetId="7">
        <row r="5">
          <cell r="R5">
            <v>2</v>
          </cell>
        </row>
        <row r="7">
          <cell r="A7">
            <v>1</v>
          </cell>
          <cell r="B7" t="str">
            <v>VON WALDAU</v>
          </cell>
          <cell r="C7" t="str">
            <v>Flynn</v>
          </cell>
          <cell r="M7">
            <v>1</v>
          </cell>
          <cell r="Q7">
            <v>999</v>
          </cell>
          <cell r="R7">
            <v>1</v>
          </cell>
        </row>
        <row r="8">
          <cell r="A8">
            <v>2</v>
          </cell>
          <cell r="B8" t="str">
            <v>RAMIREZ</v>
          </cell>
          <cell r="C8" t="str">
            <v>Luc</v>
          </cell>
          <cell r="M8">
            <v>2</v>
          </cell>
          <cell r="Q8">
            <v>999</v>
          </cell>
          <cell r="R8">
            <v>2</v>
          </cell>
        </row>
        <row r="9">
          <cell r="A9">
            <v>3</v>
          </cell>
          <cell r="B9" t="str">
            <v>RAMKISSOON</v>
          </cell>
          <cell r="C9" t="str">
            <v>Adam</v>
          </cell>
          <cell r="M9">
            <v>999</v>
          </cell>
          <cell r="Q9">
            <v>999</v>
          </cell>
        </row>
        <row r="10">
          <cell r="A10">
            <v>4</v>
          </cell>
          <cell r="B10" t="str">
            <v xml:space="preserve">GEORGE </v>
          </cell>
          <cell r="C10" t="str">
            <v>Kaiell</v>
          </cell>
          <cell r="M10">
            <v>999</v>
          </cell>
          <cell r="Q10">
            <v>999</v>
          </cell>
        </row>
        <row r="11">
          <cell r="A11">
            <v>5</v>
          </cell>
          <cell r="B11" t="str">
            <v>ANGUS</v>
          </cell>
          <cell r="C11" t="str">
            <v>Danyel</v>
          </cell>
          <cell r="M11">
            <v>999</v>
          </cell>
          <cell r="Q11">
            <v>999</v>
          </cell>
        </row>
        <row r="12">
          <cell r="A12">
            <v>6</v>
          </cell>
          <cell r="B12" t="str">
            <v>CRAWFORD</v>
          </cell>
          <cell r="C12" t="str">
            <v>Andrae</v>
          </cell>
          <cell r="M12">
            <v>999</v>
          </cell>
          <cell r="Q12">
            <v>999</v>
          </cell>
        </row>
        <row r="13">
          <cell r="A13">
            <v>7</v>
          </cell>
          <cell r="B13" t="str">
            <v>LOCHAN</v>
          </cell>
          <cell r="C13" t="str">
            <v>Jesse</v>
          </cell>
          <cell r="M13">
            <v>999</v>
          </cell>
          <cell r="Q13">
            <v>999</v>
          </cell>
        </row>
        <row r="14">
          <cell r="A14">
            <v>8</v>
          </cell>
          <cell r="B14" t="str">
            <v>JOSEPH</v>
          </cell>
          <cell r="C14" t="str">
            <v>Xavier</v>
          </cell>
          <cell r="M14">
            <v>999</v>
          </cell>
          <cell r="Q14">
            <v>999</v>
          </cell>
        </row>
        <row r="15">
          <cell r="A15">
            <v>9</v>
          </cell>
          <cell r="M15">
            <v>999</v>
          </cell>
          <cell r="Q15">
            <v>999</v>
          </cell>
        </row>
        <row r="16">
          <cell r="A16">
            <v>10</v>
          </cell>
          <cell r="M16">
            <v>999</v>
          </cell>
          <cell r="Q16">
            <v>999</v>
          </cell>
        </row>
        <row r="17">
          <cell r="A17">
            <v>11</v>
          </cell>
          <cell r="M17">
            <v>999</v>
          </cell>
          <cell r="Q17">
            <v>999</v>
          </cell>
        </row>
        <row r="18">
          <cell r="A18">
            <v>12</v>
          </cell>
          <cell r="M18">
            <v>999</v>
          </cell>
          <cell r="Q18">
            <v>999</v>
          </cell>
        </row>
        <row r="19">
          <cell r="A19">
            <v>13</v>
          </cell>
          <cell r="M19">
            <v>999</v>
          </cell>
          <cell r="Q19">
            <v>999</v>
          </cell>
        </row>
        <row r="20">
          <cell r="A20">
            <v>14</v>
          </cell>
          <cell r="M20">
            <v>999</v>
          </cell>
          <cell r="Q20">
            <v>999</v>
          </cell>
        </row>
        <row r="21">
          <cell r="A21">
            <v>15</v>
          </cell>
          <cell r="M21">
            <v>999</v>
          </cell>
          <cell r="Q21">
            <v>999</v>
          </cell>
        </row>
        <row r="22">
          <cell r="A22">
            <v>16</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TournDir Report"/>
      <sheetName val="Referee's Report"/>
      <sheetName val="Plr Notice"/>
      <sheetName val="Boys Plr List"/>
      <sheetName val="Girls Plr List"/>
      <sheetName val="Boys Si Main Draw Prep"/>
      <sheetName val="Boys 14 Si Main"/>
      <sheetName val="Boys Si Main 24&amp;32"/>
      <sheetName val="Girls Si Main Draw Prep"/>
      <sheetName val="Girls Si Main 14"/>
      <sheetName val="Girls Si Main 24&amp;32"/>
      <sheetName val="Boys Do Sign-in sheet"/>
      <sheetName val="Girls' Do Sign-in sheet "/>
      <sheetName val="Boys Do Main Draw Prep"/>
      <sheetName val="Boys Do Main 16"/>
      <sheetName val="Boys Do Main 24&amp;32"/>
      <sheetName val="Girls Do Main Draw Prep"/>
      <sheetName val="Girls Do Main 16"/>
      <sheetName val="Plr List for OofP"/>
      <sheetName val="OofP 4 cts"/>
      <sheetName val="OofP 6 cts"/>
      <sheetName val="OofP 8 cts"/>
      <sheetName val="OofP list"/>
      <sheetName val="RofP list "/>
      <sheetName val="CV's DR"/>
      <sheetName val="Offence Report"/>
      <sheetName val="Penalty card"/>
      <sheetName val="Medical Cert"/>
      <sheetName val="Unusual Ruling"/>
      <sheetName val="ScCard Set3&amp;Front"/>
      <sheetName val="ScCard Set 1&amp;2"/>
      <sheetName val="ScCard Code etc."/>
      <sheetName val="Draw Help Sheet"/>
      <sheetName val="Tourn Plan"/>
      <sheetName val="Officials (10 days)"/>
    </sheetNames>
    <sheetDataSet>
      <sheetData sheetId="0" refreshError="1"/>
      <sheetData sheetId="1">
        <row r="10">
          <cell r="C10" t="str">
            <v>Port of Spain, TRI</v>
          </cell>
        </row>
      </sheetData>
      <sheetData sheetId="2">
        <row r="21">
          <cell r="P21" t="str">
            <v>Umpire</v>
          </cell>
        </row>
        <row r="22">
          <cell r="P22" t="str">
            <v xml:space="preserve"> </v>
          </cell>
        </row>
        <row r="23">
          <cell r="P23" t="str">
            <v xml:space="preserve"> </v>
          </cell>
        </row>
        <row r="24">
          <cell r="P24" t="str">
            <v xml:space="preserve"> </v>
          </cell>
        </row>
        <row r="25">
          <cell r="P25" t="str">
            <v xml:space="preserve"> </v>
          </cell>
        </row>
        <row r="26">
          <cell r="P26" t="str">
            <v xml:space="preserve"> </v>
          </cell>
        </row>
        <row r="27">
          <cell r="P27" t="str">
            <v xml:space="preserve"> </v>
          </cell>
        </row>
        <row r="28">
          <cell r="P28" t="str">
            <v xml:space="preserve"> </v>
          </cell>
        </row>
        <row r="29">
          <cell r="P29" t="str">
            <v xml:space="preserve"> </v>
          </cell>
        </row>
        <row r="30">
          <cell r="P30" t="str">
            <v>None</v>
          </cell>
        </row>
      </sheetData>
      <sheetData sheetId="3" refreshError="1"/>
      <sheetData sheetId="4" refreshError="1"/>
      <sheetData sheetId="5" refreshError="1"/>
      <sheetData sheetId="6" refreshError="1"/>
      <sheetData sheetId="7" refreshError="1"/>
      <sheetData sheetId="8">
        <row r="5">
          <cell r="R5">
            <v>4</v>
          </cell>
        </row>
        <row r="7">
          <cell r="A7">
            <v>1</v>
          </cell>
          <cell r="B7" t="str">
            <v>Hackshaw</v>
          </cell>
          <cell r="C7" t="str">
            <v>Scott</v>
          </cell>
          <cell r="M7">
            <v>1</v>
          </cell>
          <cell r="Q7">
            <v>999</v>
          </cell>
          <cell r="R7">
            <v>1</v>
          </cell>
        </row>
        <row r="8">
          <cell r="A8">
            <v>2</v>
          </cell>
          <cell r="B8" t="str">
            <v>Davis</v>
          </cell>
          <cell r="C8" t="str">
            <v>Timothy</v>
          </cell>
          <cell r="M8">
            <v>2</v>
          </cell>
          <cell r="Q8">
            <v>999</v>
          </cell>
          <cell r="R8">
            <v>2</v>
          </cell>
        </row>
        <row r="9">
          <cell r="A9">
            <v>3</v>
          </cell>
          <cell r="B9" t="str">
            <v>Scott</v>
          </cell>
          <cell r="C9" t="str">
            <v xml:space="preserve">Adam </v>
          </cell>
          <cell r="M9">
            <v>3</v>
          </cell>
          <cell r="Q9">
            <v>999</v>
          </cell>
          <cell r="R9">
            <v>3</v>
          </cell>
        </row>
        <row r="10">
          <cell r="A10">
            <v>4</v>
          </cell>
          <cell r="B10" t="str">
            <v>Elattwy</v>
          </cell>
          <cell r="C10" t="str">
            <v>Samir</v>
          </cell>
          <cell r="M10">
            <v>4</v>
          </cell>
          <cell r="Q10">
            <v>999</v>
          </cell>
          <cell r="R10">
            <v>4</v>
          </cell>
        </row>
        <row r="11">
          <cell r="A11">
            <v>5</v>
          </cell>
          <cell r="B11" t="str">
            <v>Anthony</v>
          </cell>
          <cell r="C11" t="str">
            <v>Kriston</v>
          </cell>
          <cell r="M11">
            <v>999</v>
          </cell>
          <cell r="Q11">
            <v>999</v>
          </cell>
        </row>
        <row r="12">
          <cell r="A12">
            <v>6</v>
          </cell>
          <cell r="B12" t="str">
            <v>Anthony</v>
          </cell>
          <cell r="C12" t="str">
            <v>Kristen</v>
          </cell>
          <cell r="M12">
            <v>999</v>
          </cell>
          <cell r="Q12">
            <v>999</v>
          </cell>
        </row>
        <row r="13">
          <cell r="A13">
            <v>7</v>
          </cell>
          <cell r="B13" t="str">
            <v>Banks</v>
          </cell>
          <cell r="C13" t="str">
            <v xml:space="preserve">Aaron </v>
          </cell>
          <cell r="M13">
            <v>999</v>
          </cell>
          <cell r="Q13">
            <v>999</v>
          </cell>
        </row>
        <row r="14">
          <cell r="A14">
            <v>8</v>
          </cell>
          <cell r="B14" t="str">
            <v>James</v>
          </cell>
          <cell r="C14" t="str">
            <v>Kyheem</v>
          </cell>
          <cell r="M14">
            <v>999</v>
          </cell>
          <cell r="Q14">
            <v>999</v>
          </cell>
        </row>
        <row r="15">
          <cell r="A15">
            <v>9</v>
          </cell>
          <cell r="B15" t="str">
            <v>Persad</v>
          </cell>
          <cell r="C15" t="str">
            <v xml:space="preserve">Brendan </v>
          </cell>
          <cell r="M15">
            <v>999</v>
          </cell>
          <cell r="Q15">
            <v>999</v>
          </cell>
        </row>
        <row r="16">
          <cell r="A16">
            <v>10</v>
          </cell>
          <cell r="B16" t="str">
            <v>Lee</v>
          </cell>
          <cell r="C16" t="str">
            <v>Dylan</v>
          </cell>
          <cell r="M16">
            <v>999</v>
          </cell>
          <cell r="Q16">
            <v>999</v>
          </cell>
        </row>
        <row r="17">
          <cell r="A17">
            <v>11</v>
          </cell>
          <cell r="B17" t="str">
            <v>Leggard</v>
          </cell>
          <cell r="C17" t="str">
            <v xml:space="preserve">Kaelan </v>
          </cell>
          <cell r="M17">
            <v>999</v>
          </cell>
          <cell r="Q17">
            <v>999</v>
          </cell>
        </row>
        <row r="18">
          <cell r="A18">
            <v>12</v>
          </cell>
          <cell r="B18" t="str">
            <v>Edwards</v>
          </cell>
          <cell r="C18" t="str">
            <v>Jonathan</v>
          </cell>
          <cell r="M18">
            <v>999</v>
          </cell>
          <cell r="Q18">
            <v>999</v>
          </cell>
        </row>
        <row r="19">
          <cell r="A19">
            <v>13</v>
          </cell>
          <cell r="B19" t="str">
            <v>Antoine</v>
          </cell>
          <cell r="C19" t="str">
            <v>Alex</v>
          </cell>
          <cell r="M19">
            <v>999</v>
          </cell>
          <cell r="Q19">
            <v>999</v>
          </cell>
        </row>
        <row r="20">
          <cell r="A20">
            <v>14</v>
          </cell>
          <cell r="B20" t="str">
            <v>Quashie</v>
          </cell>
          <cell r="C20" t="str">
            <v>Omari</v>
          </cell>
          <cell r="M20">
            <v>999</v>
          </cell>
          <cell r="Q20">
            <v>999</v>
          </cell>
        </row>
        <row r="21">
          <cell r="A21">
            <v>15</v>
          </cell>
          <cell r="B21" t="str">
            <v>James</v>
          </cell>
          <cell r="C21" t="str">
            <v>Kobe</v>
          </cell>
          <cell r="M21">
            <v>999</v>
          </cell>
          <cell r="Q21">
            <v>999</v>
          </cell>
        </row>
        <row r="22">
          <cell r="A22">
            <v>16</v>
          </cell>
          <cell r="B22" t="str">
            <v>Bye</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9"/>
      <sheetData sheetId="10" refreshError="1"/>
      <sheetData sheetId="11">
        <row r="5">
          <cell r="R5">
            <v>3</v>
          </cell>
        </row>
        <row r="7">
          <cell r="A7">
            <v>1</v>
          </cell>
          <cell r="B7" t="str">
            <v xml:space="preserve"> Stauble</v>
          </cell>
          <cell r="C7" t="str">
            <v>Lily</v>
          </cell>
          <cell r="M7">
            <v>1</v>
          </cell>
          <cell r="Q7">
            <v>999</v>
          </cell>
          <cell r="R7">
            <v>1</v>
          </cell>
        </row>
        <row r="8">
          <cell r="A8">
            <v>2</v>
          </cell>
          <cell r="B8" t="str">
            <v>Davis</v>
          </cell>
          <cell r="C8" t="str">
            <v xml:space="preserve">Emma </v>
          </cell>
          <cell r="M8">
            <v>2</v>
          </cell>
          <cell r="Q8">
            <v>999</v>
          </cell>
          <cell r="R8">
            <v>2</v>
          </cell>
        </row>
        <row r="9">
          <cell r="A9">
            <v>3</v>
          </cell>
          <cell r="B9" t="str">
            <v xml:space="preserve"> Ammon</v>
          </cell>
          <cell r="C9" t="str">
            <v>Joni Mae</v>
          </cell>
          <cell r="M9">
            <v>3</v>
          </cell>
          <cell r="Q9">
            <v>999</v>
          </cell>
          <cell r="R9">
            <v>3</v>
          </cell>
        </row>
        <row r="10">
          <cell r="A10">
            <v>4</v>
          </cell>
          <cell r="B10" t="str">
            <v xml:space="preserve"> Ross</v>
          </cell>
          <cell r="C10" t="str">
            <v>Emma</v>
          </cell>
          <cell r="M10">
            <v>999</v>
          </cell>
          <cell r="Q10">
            <v>999</v>
          </cell>
        </row>
        <row r="11">
          <cell r="A11">
            <v>5</v>
          </cell>
          <cell r="B11" t="str">
            <v>Cook</v>
          </cell>
          <cell r="C11" t="str">
            <v xml:space="preserve">Candace </v>
          </cell>
          <cell r="M11">
            <v>999</v>
          </cell>
          <cell r="Q11">
            <v>999</v>
          </cell>
        </row>
        <row r="12">
          <cell r="A12">
            <v>6</v>
          </cell>
          <cell r="B12" t="str">
            <v>Chin Choy</v>
          </cell>
          <cell r="C12" t="str">
            <v>Cheyenne</v>
          </cell>
          <cell r="M12">
            <v>999</v>
          </cell>
          <cell r="Q12">
            <v>999</v>
          </cell>
        </row>
        <row r="13">
          <cell r="A13">
            <v>7</v>
          </cell>
          <cell r="B13" t="str">
            <v>Gosine</v>
          </cell>
          <cell r="C13" t="str">
            <v>Ishala</v>
          </cell>
          <cell r="M13">
            <v>999</v>
          </cell>
          <cell r="Q13">
            <v>999</v>
          </cell>
        </row>
        <row r="14">
          <cell r="A14">
            <v>8</v>
          </cell>
          <cell r="B14" t="str">
            <v>Williams</v>
          </cell>
          <cell r="C14" t="str">
            <v>Jadeja</v>
          </cell>
          <cell r="M14">
            <v>999</v>
          </cell>
          <cell r="Q14">
            <v>999</v>
          </cell>
        </row>
        <row r="15">
          <cell r="A15">
            <v>9</v>
          </cell>
          <cell r="M15">
            <v>999</v>
          </cell>
          <cell r="Q15">
            <v>999</v>
          </cell>
        </row>
        <row r="16">
          <cell r="A16">
            <v>10</v>
          </cell>
          <cell r="M16">
            <v>999</v>
          </cell>
          <cell r="Q16">
            <v>999</v>
          </cell>
        </row>
        <row r="17">
          <cell r="A17">
            <v>11</v>
          </cell>
          <cell r="M17">
            <v>999</v>
          </cell>
          <cell r="Q17">
            <v>999</v>
          </cell>
        </row>
        <row r="18">
          <cell r="A18">
            <v>12</v>
          </cell>
          <cell r="M18">
            <v>999</v>
          </cell>
          <cell r="Q18">
            <v>999</v>
          </cell>
        </row>
        <row r="19">
          <cell r="A19">
            <v>13</v>
          </cell>
          <cell r="M19">
            <v>999</v>
          </cell>
          <cell r="Q19">
            <v>999</v>
          </cell>
        </row>
        <row r="20">
          <cell r="A20">
            <v>14</v>
          </cell>
          <cell r="M20">
            <v>999</v>
          </cell>
          <cell r="Q20">
            <v>999</v>
          </cell>
        </row>
        <row r="21">
          <cell r="A21">
            <v>15</v>
          </cell>
          <cell r="M21">
            <v>999</v>
          </cell>
          <cell r="Q21">
            <v>999</v>
          </cell>
        </row>
        <row r="22">
          <cell r="A22">
            <v>16</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TournDir Report"/>
      <sheetName val="Referee's Report"/>
      <sheetName val="Plr Notice"/>
      <sheetName val="Boys 18's Plr List"/>
      <sheetName val="Girls 18's Plr List"/>
      <sheetName val="Boy's 18 Si Main Draw Prep"/>
      <sheetName val="Boys 18's Si Main"/>
      <sheetName val="Boys Si Main 24&amp;32"/>
      <sheetName val="Girls 18's Si Main Draw Prep"/>
      <sheetName val="Girls Si Main 24&amp;32"/>
      <sheetName val="Boys Do Sign-in sheet"/>
      <sheetName val="Girls' Do Sign-in sheet "/>
      <sheetName val="Boys Do Main Draw Prep"/>
      <sheetName val="Boys Do Main 16"/>
      <sheetName val="Boys Do Main 24&amp;32"/>
      <sheetName val="Girls Do Main Draw Prep"/>
      <sheetName val="Girls Do Main 16"/>
      <sheetName val="Plr List for OofP"/>
      <sheetName val="OofP 4 cts"/>
      <sheetName val="OofP 6 cts"/>
      <sheetName val="OofP 8 cts"/>
      <sheetName val="OofP list"/>
      <sheetName val="RofP list "/>
      <sheetName val="CV's DR"/>
      <sheetName val="Offence Report"/>
      <sheetName val="Penalty card"/>
      <sheetName val="Medical Cert"/>
      <sheetName val="Unusual Ruling"/>
      <sheetName val="ScCard Set3&amp;Front"/>
      <sheetName val="ScCard Set 1&amp;2"/>
      <sheetName val="ScCard Code etc."/>
      <sheetName val="Draw Help Sheet"/>
      <sheetName val="Tourn Plan"/>
      <sheetName val="Officials (10 days)"/>
    </sheetNames>
    <sheetDataSet>
      <sheetData sheetId="0" refreshError="1"/>
      <sheetData sheetId="1">
        <row r="6">
          <cell r="A6" t="str">
            <v>RBC 2012</v>
          </cell>
        </row>
        <row r="10">
          <cell r="A10">
            <v>41133</v>
          </cell>
          <cell r="E10" t="str">
            <v>Richard Sorrillo</v>
          </cell>
        </row>
      </sheetData>
      <sheetData sheetId="2">
        <row r="21">
          <cell r="P21" t="str">
            <v>Umpire</v>
          </cell>
        </row>
        <row r="22">
          <cell r="P22" t="str">
            <v xml:space="preserve"> </v>
          </cell>
        </row>
        <row r="23">
          <cell r="P23" t="str">
            <v xml:space="preserve"> </v>
          </cell>
        </row>
        <row r="24">
          <cell r="P24" t="str">
            <v xml:space="preserve"> </v>
          </cell>
        </row>
        <row r="25">
          <cell r="P25" t="str">
            <v xml:space="preserve"> </v>
          </cell>
        </row>
        <row r="26">
          <cell r="P26" t="str">
            <v xml:space="preserve"> </v>
          </cell>
        </row>
        <row r="27">
          <cell r="P27" t="str">
            <v xml:space="preserve"> </v>
          </cell>
        </row>
        <row r="28">
          <cell r="P28" t="str">
            <v xml:space="preserve"> </v>
          </cell>
        </row>
        <row r="29">
          <cell r="P29" t="str">
            <v xml:space="preserve"> </v>
          </cell>
        </row>
        <row r="30">
          <cell r="P30" t="str">
            <v>None</v>
          </cell>
        </row>
      </sheetData>
      <sheetData sheetId="3" refreshError="1"/>
      <sheetData sheetId="4" refreshError="1"/>
      <sheetData sheetId="5" refreshError="1"/>
      <sheetData sheetId="6" refreshError="1"/>
      <sheetData sheetId="7" refreshError="1"/>
      <sheetData sheetId="8">
        <row r="5">
          <cell r="R5">
            <v>3</v>
          </cell>
        </row>
        <row r="7">
          <cell r="A7">
            <v>1</v>
          </cell>
          <cell r="B7" t="str">
            <v>Duke</v>
          </cell>
          <cell r="C7" t="str">
            <v xml:space="preserve">Akiel </v>
          </cell>
          <cell r="M7">
            <v>1</v>
          </cell>
          <cell r="Q7">
            <v>999</v>
          </cell>
          <cell r="R7">
            <v>1</v>
          </cell>
        </row>
        <row r="8">
          <cell r="A8">
            <v>2</v>
          </cell>
          <cell r="B8" t="str">
            <v>Hackshaw</v>
          </cell>
          <cell r="C8" t="str">
            <v xml:space="preserve">Ross </v>
          </cell>
          <cell r="M8">
            <v>3</v>
          </cell>
          <cell r="Q8">
            <v>999</v>
          </cell>
          <cell r="R8">
            <v>2</v>
          </cell>
        </row>
        <row r="9">
          <cell r="A9">
            <v>3</v>
          </cell>
          <cell r="B9" t="str">
            <v>Lanser</v>
          </cell>
          <cell r="C9" t="str">
            <v>Scott</v>
          </cell>
          <cell r="M9">
            <v>2</v>
          </cell>
          <cell r="Q9">
            <v>999</v>
          </cell>
          <cell r="R9">
            <v>3</v>
          </cell>
        </row>
        <row r="10">
          <cell r="A10">
            <v>4</v>
          </cell>
          <cell r="B10" t="str">
            <v>James</v>
          </cell>
          <cell r="C10" t="str">
            <v>Elone</v>
          </cell>
          <cell r="Q10">
            <v>999</v>
          </cell>
        </row>
        <row r="11">
          <cell r="A11">
            <v>5</v>
          </cell>
          <cell r="B11" t="str">
            <v>Sanchez</v>
          </cell>
          <cell r="C11" t="str">
            <v xml:space="preserve">Che' </v>
          </cell>
          <cell r="Q11">
            <v>999</v>
          </cell>
        </row>
        <row r="12">
          <cell r="A12">
            <v>6</v>
          </cell>
          <cell r="B12" t="str">
            <v>Leagall</v>
          </cell>
          <cell r="C12" t="str">
            <v>Jason</v>
          </cell>
          <cell r="Q12">
            <v>999</v>
          </cell>
        </row>
        <row r="13">
          <cell r="A13">
            <v>7</v>
          </cell>
          <cell r="B13" t="str">
            <v>Carter</v>
          </cell>
          <cell r="C13" t="str">
            <v xml:space="preserve">Giovanni </v>
          </cell>
          <cell r="Q13">
            <v>999</v>
          </cell>
        </row>
        <row r="14">
          <cell r="A14">
            <v>8</v>
          </cell>
          <cell r="B14" t="str">
            <v>Mohammed</v>
          </cell>
          <cell r="C14" t="str">
            <v>Ibrahim</v>
          </cell>
          <cell r="Q14">
            <v>999</v>
          </cell>
        </row>
        <row r="15">
          <cell r="A15">
            <v>9</v>
          </cell>
          <cell r="B15" t="str">
            <v>Patrick</v>
          </cell>
          <cell r="C15" t="str">
            <v>Nkrumah</v>
          </cell>
          <cell r="Q15">
            <v>999</v>
          </cell>
        </row>
        <row r="16">
          <cell r="A16">
            <v>10</v>
          </cell>
          <cell r="B16" t="str">
            <v>Trim</v>
          </cell>
          <cell r="C16" t="str">
            <v xml:space="preserve">Kyrel </v>
          </cell>
          <cell r="Q16">
            <v>999</v>
          </cell>
        </row>
        <row r="17">
          <cell r="A17">
            <v>11</v>
          </cell>
          <cell r="B17" t="str">
            <v>Moonisar</v>
          </cell>
          <cell r="C17" t="str">
            <v>Keshan</v>
          </cell>
          <cell r="Q17">
            <v>999</v>
          </cell>
        </row>
        <row r="18">
          <cell r="A18">
            <v>12</v>
          </cell>
          <cell r="B18" t="str">
            <v>Robinson</v>
          </cell>
          <cell r="C18" t="str">
            <v>Gianluc</v>
          </cell>
          <cell r="Q18">
            <v>999</v>
          </cell>
        </row>
        <row r="19">
          <cell r="A19">
            <v>13</v>
          </cell>
          <cell r="B19" t="str">
            <v>BYE</v>
          </cell>
          <cell r="M19">
            <v>999</v>
          </cell>
          <cell r="Q19">
            <v>999</v>
          </cell>
        </row>
        <row r="20">
          <cell r="A20">
            <v>14</v>
          </cell>
          <cell r="M20">
            <v>999</v>
          </cell>
          <cell r="Q20">
            <v>999</v>
          </cell>
        </row>
        <row r="21">
          <cell r="A21">
            <v>15</v>
          </cell>
          <cell r="M21">
            <v>999</v>
          </cell>
          <cell r="Q21">
            <v>999</v>
          </cell>
        </row>
        <row r="22">
          <cell r="A22">
            <v>16</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9"/>
      <sheetData sheetId="10" refreshError="1"/>
      <sheetData sheetId="11">
        <row r="5">
          <cell r="R5">
            <v>4</v>
          </cell>
        </row>
        <row r="7">
          <cell r="A7">
            <v>5</v>
          </cell>
          <cell r="B7" t="str">
            <v>HART</v>
          </cell>
          <cell r="C7" t="str">
            <v>Aryanne</v>
          </cell>
          <cell r="M7">
            <v>1</v>
          </cell>
          <cell r="Q7">
            <v>999</v>
          </cell>
          <cell r="R7">
            <v>1</v>
          </cell>
        </row>
        <row r="8">
          <cell r="A8">
            <v>8</v>
          </cell>
          <cell r="B8" t="str">
            <v>GOODRIDGE</v>
          </cell>
          <cell r="C8" t="str">
            <v>Ma-Ling</v>
          </cell>
          <cell r="M8">
            <v>2</v>
          </cell>
          <cell r="Q8">
            <v>999</v>
          </cell>
          <cell r="R8">
            <v>2</v>
          </cell>
        </row>
        <row r="9">
          <cell r="A9">
            <v>1</v>
          </cell>
          <cell r="B9" t="str">
            <v>ESCALANTE</v>
          </cell>
          <cell r="C9" t="str">
            <v>Sarah</v>
          </cell>
          <cell r="M9">
            <v>3</v>
          </cell>
          <cell r="Q9">
            <v>999</v>
          </cell>
          <cell r="R9">
            <v>3</v>
          </cell>
        </row>
        <row r="10">
          <cell r="A10">
            <v>2</v>
          </cell>
          <cell r="B10" t="str">
            <v>ELATTWY</v>
          </cell>
          <cell r="C10" t="str">
            <v>Jasmine</v>
          </cell>
          <cell r="M10">
            <v>4</v>
          </cell>
          <cell r="Q10">
            <v>999</v>
          </cell>
          <cell r="R10">
            <v>4</v>
          </cell>
        </row>
        <row r="11">
          <cell r="A11">
            <v>3</v>
          </cell>
          <cell r="B11" t="str">
            <v>LEANDER</v>
          </cell>
          <cell r="C11" t="str">
            <v>Joulize</v>
          </cell>
          <cell r="M11">
            <v>999</v>
          </cell>
          <cell r="Q11">
            <v>999</v>
          </cell>
        </row>
        <row r="12">
          <cell r="A12">
            <v>4</v>
          </cell>
          <cell r="B12" t="str">
            <v>KELLY</v>
          </cell>
          <cell r="C12" t="str">
            <v>Vikisha</v>
          </cell>
          <cell r="M12">
            <v>999</v>
          </cell>
          <cell r="Q12">
            <v>999</v>
          </cell>
        </row>
        <row r="13">
          <cell r="A13">
            <v>6</v>
          </cell>
          <cell r="B13" t="str">
            <v>JACK</v>
          </cell>
          <cell r="C13" t="str">
            <v xml:space="preserve">Avenelle </v>
          </cell>
          <cell r="M13">
            <v>999</v>
          </cell>
          <cell r="Q13">
            <v>999</v>
          </cell>
        </row>
        <row r="14">
          <cell r="A14">
            <v>7</v>
          </cell>
          <cell r="B14" t="str">
            <v>AUGUSTINE</v>
          </cell>
          <cell r="C14" t="str">
            <v>Shaunice</v>
          </cell>
          <cell r="M14">
            <v>999</v>
          </cell>
          <cell r="Q14">
            <v>999</v>
          </cell>
        </row>
        <row r="15">
          <cell r="A15">
            <v>9</v>
          </cell>
          <cell r="B15" t="str">
            <v>MOHAMMED</v>
          </cell>
          <cell r="C15" t="str">
            <v>Farisha</v>
          </cell>
          <cell r="M15">
            <v>999</v>
          </cell>
          <cell r="Q15">
            <v>999</v>
          </cell>
        </row>
        <row r="16">
          <cell r="A16">
            <v>10</v>
          </cell>
          <cell r="B16" t="str">
            <v>ARJOON</v>
          </cell>
          <cell r="C16" t="str">
            <v>Sherisse</v>
          </cell>
          <cell r="M16">
            <v>999</v>
          </cell>
          <cell r="Q16">
            <v>999</v>
          </cell>
        </row>
        <row r="17">
          <cell r="A17">
            <v>11</v>
          </cell>
          <cell r="B17" t="str">
            <v>HARPER</v>
          </cell>
          <cell r="C17" t="str">
            <v>Leah</v>
          </cell>
          <cell r="M17">
            <v>999</v>
          </cell>
          <cell r="Q17">
            <v>999</v>
          </cell>
        </row>
        <row r="18">
          <cell r="A18">
            <v>12</v>
          </cell>
          <cell r="B18" t="str">
            <v>Jackman</v>
          </cell>
          <cell r="C18" t="str">
            <v>Shardelle</v>
          </cell>
          <cell r="M18">
            <v>999</v>
          </cell>
          <cell r="Q18">
            <v>999</v>
          </cell>
        </row>
        <row r="19">
          <cell r="A19">
            <v>13</v>
          </cell>
          <cell r="M19">
            <v>999</v>
          </cell>
          <cell r="Q19">
            <v>999</v>
          </cell>
        </row>
        <row r="20">
          <cell r="A20">
            <v>14</v>
          </cell>
          <cell r="M20">
            <v>999</v>
          </cell>
          <cell r="Q20">
            <v>999</v>
          </cell>
        </row>
        <row r="21">
          <cell r="A21">
            <v>15</v>
          </cell>
          <cell r="M21">
            <v>999</v>
          </cell>
          <cell r="Q21">
            <v>999</v>
          </cell>
        </row>
        <row r="22">
          <cell r="A22">
            <v>16</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B40" t="str">
            <v xml:space="preserve"> Hart</v>
          </cell>
          <cell r="C40" t="str">
            <v>Aryanne</v>
          </cell>
          <cell r="M40">
            <v>1</v>
          </cell>
          <cell r="Q40">
            <v>999</v>
          </cell>
        </row>
        <row r="41">
          <cell r="A41">
            <v>35</v>
          </cell>
          <cell r="B41" t="str">
            <v>Goodridge</v>
          </cell>
          <cell r="C41" t="str">
            <v>Ma Ling</v>
          </cell>
          <cell r="M41">
            <v>2</v>
          </cell>
          <cell r="Q41">
            <v>999</v>
          </cell>
        </row>
        <row r="42">
          <cell r="A42">
            <v>36</v>
          </cell>
          <cell r="B42" t="str">
            <v xml:space="preserve"> Escalante</v>
          </cell>
          <cell r="C42" t="str">
            <v>Sarah</v>
          </cell>
          <cell r="M42">
            <v>3</v>
          </cell>
          <cell r="Q42">
            <v>999</v>
          </cell>
        </row>
        <row r="43">
          <cell r="A43">
            <v>37</v>
          </cell>
          <cell r="B43" t="str">
            <v>Elattwy</v>
          </cell>
          <cell r="C43" t="str">
            <v>Jasmine</v>
          </cell>
          <cell r="M43">
            <v>4</v>
          </cell>
          <cell r="Q43">
            <v>999</v>
          </cell>
        </row>
        <row r="44">
          <cell r="A44">
            <v>38</v>
          </cell>
          <cell r="B44" t="str">
            <v xml:space="preserve"> Leander</v>
          </cell>
          <cell r="C44" t="str">
            <v>Joulize</v>
          </cell>
          <cell r="Q44">
            <v>999</v>
          </cell>
        </row>
        <row r="45">
          <cell r="A45">
            <v>39</v>
          </cell>
          <cell r="B45" t="str">
            <v>Jack</v>
          </cell>
          <cell r="C45" t="str">
            <v xml:space="preserve">Avenelle </v>
          </cell>
          <cell r="Q45">
            <v>999</v>
          </cell>
        </row>
        <row r="46">
          <cell r="A46">
            <v>40</v>
          </cell>
          <cell r="B46" t="str">
            <v xml:space="preserve"> Augustine</v>
          </cell>
          <cell r="C46" t="str">
            <v>Shaunice</v>
          </cell>
          <cell r="Q46">
            <v>999</v>
          </cell>
        </row>
        <row r="47">
          <cell r="A47">
            <v>41</v>
          </cell>
          <cell r="B47" t="str">
            <v xml:space="preserve"> Mohammed</v>
          </cell>
          <cell r="C47" t="str">
            <v>Farisha</v>
          </cell>
          <cell r="Q47">
            <v>999</v>
          </cell>
        </row>
        <row r="48">
          <cell r="A48">
            <v>42</v>
          </cell>
          <cell r="B48" t="str">
            <v>Arjoon</v>
          </cell>
          <cell r="C48" t="str">
            <v>Sherisse</v>
          </cell>
          <cell r="Q48">
            <v>999</v>
          </cell>
        </row>
        <row r="49">
          <cell r="A49">
            <v>43</v>
          </cell>
          <cell r="B49" t="str">
            <v>Harper</v>
          </cell>
          <cell r="C49" t="str">
            <v>Leah</v>
          </cell>
          <cell r="Q49">
            <v>999</v>
          </cell>
        </row>
        <row r="50">
          <cell r="A50">
            <v>44</v>
          </cell>
          <cell r="B50" t="str">
            <v>Kelly</v>
          </cell>
          <cell r="C50" t="str">
            <v>Vikisha</v>
          </cell>
          <cell r="Q50">
            <v>999</v>
          </cell>
        </row>
        <row r="51">
          <cell r="A51">
            <v>45</v>
          </cell>
          <cell r="B51" t="str">
            <v>Jackman</v>
          </cell>
          <cell r="C51" t="str">
            <v>Shardelle</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over page"/>
      <sheetName val="Referee's Report"/>
      <sheetName val="Plr Notice"/>
      <sheetName val="Men Si Main Draw Prep"/>
      <sheetName val="Men Si Main "/>
      <sheetName val="Women Si Main Draw Prep"/>
      <sheetName val="Women Main "/>
      <sheetName val="Boys U18 Plr List"/>
      <sheetName val="Boys Do Sign-in sheet"/>
      <sheetName val="Boys Do Main Draw Prep"/>
      <sheetName val="Boys Do Main 16"/>
      <sheetName val="Boys Do Main 24&amp;32"/>
      <sheetName val="Girls U18 Plr List"/>
      <sheetName val="Girls Do Sign-in sheet"/>
      <sheetName val="Girls Do Main Draw Prep"/>
      <sheetName val="Girls Do Main 16"/>
      <sheetName val="Girls Do Main 24&amp;32"/>
      <sheetName val="Plr List for OofP"/>
      <sheetName val="OofP 4 cts"/>
      <sheetName val="OofP 4 cts (2)"/>
      <sheetName val="OofP Fri16"/>
      <sheetName val="OofP 6 cts (2)"/>
      <sheetName val="OofP Sat17"/>
      <sheetName val="OofP Sat17 (2)"/>
      <sheetName val="OofP Sun18"/>
      <sheetName val="OofP Sun18 (2)"/>
      <sheetName val="OofP Mon19"/>
      <sheetName val="OofP Mon19(2)"/>
      <sheetName val="OofP Tue"/>
      <sheetName val="OofP WED"/>
      <sheetName val="OofP list"/>
      <sheetName val="Offence Report"/>
      <sheetName val="Penalty card"/>
      <sheetName val="Medical Cert"/>
      <sheetName val="Unusual Ruling"/>
      <sheetName val="Country Codes"/>
      <sheetName val="Draw Help Sheet"/>
      <sheetName val="Honor Roll"/>
    </sheetNames>
    <sheetDataSet>
      <sheetData sheetId="0" refreshError="1"/>
      <sheetData sheetId="1"/>
      <sheetData sheetId="2">
        <row r="21">
          <cell r="P21" t="str">
            <v>Umpire</v>
          </cell>
        </row>
        <row r="22">
          <cell r="P22" t="str">
            <v xml:space="preserve"> </v>
          </cell>
        </row>
        <row r="23">
          <cell r="P23" t="str">
            <v xml:space="preserve"> </v>
          </cell>
        </row>
        <row r="24">
          <cell r="P24" t="str">
            <v xml:space="preserve"> </v>
          </cell>
        </row>
        <row r="25">
          <cell r="P25" t="str">
            <v xml:space="preserve"> </v>
          </cell>
        </row>
        <row r="26">
          <cell r="P26" t="str">
            <v xml:space="preserve"> </v>
          </cell>
        </row>
        <row r="27">
          <cell r="P27" t="str">
            <v xml:space="preserve"> </v>
          </cell>
        </row>
        <row r="28">
          <cell r="P28" t="str">
            <v xml:space="preserve"> </v>
          </cell>
        </row>
        <row r="29">
          <cell r="P29" t="str">
            <v xml:space="preserve"> </v>
          </cell>
        </row>
        <row r="30">
          <cell r="P30" t="str">
            <v>None</v>
          </cell>
        </row>
      </sheetData>
      <sheetData sheetId="3" refreshError="1"/>
      <sheetData sheetId="4" refreshError="1"/>
      <sheetData sheetId="5" refreshError="1"/>
      <sheetData sheetId="6">
        <row r="5">
          <cell r="R5">
            <v>4</v>
          </cell>
        </row>
        <row r="7">
          <cell r="A7">
            <v>1</v>
          </cell>
          <cell r="B7" t="str">
            <v>LEWIS</v>
          </cell>
          <cell r="C7" t="str">
            <v xml:space="preserve">JAVIER </v>
          </cell>
          <cell r="M7">
            <v>1</v>
          </cell>
          <cell r="Q7">
            <v>999</v>
          </cell>
          <cell r="R7">
            <v>1</v>
          </cell>
        </row>
        <row r="8">
          <cell r="A8">
            <v>2</v>
          </cell>
          <cell r="B8" t="str">
            <v>ABRAHAM</v>
          </cell>
          <cell r="C8" t="str">
            <v>Ty</v>
          </cell>
          <cell r="M8">
            <v>2</v>
          </cell>
          <cell r="Q8">
            <v>999</v>
          </cell>
          <cell r="R8">
            <v>2</v>
          </cell>
        </row>
        <row r="9">
          <cell r="A9">
            <v>3</v>
          </cell>
          <cell r="B9" t="str">
            <v>DUKE</v>
          </cell>
          <cell r="C9" t="str">
            <v>Akeil</v>
          </cell>
          <cell r="M9">
            <v>3</v>
          </cell>
          <cell r="Q9">
            <v>999</v>
          </cell>
          <cell r="R9">
            <v>3</v>
          </cell>
        </row>
        <row r="10">
          <cell r="A10">
            <v>4</v>
          </cell>
          <cell r="B10" t="str">
            <v>LANSER</v>
          </cell>
          <cell r="C10" t="str">
            <v>Scott</v>
          </cell>
          <cell r="M10">
            <v>4</v>
          </cell>
          <cell r="Q10">
            <v>999</v>
          </cell>
          <cell r="R10">
            <v>4</v>
          </cell>
        </row>
        <row r="11">
          <cell r="A11">
            <v>5</v>
          </cell>
          <cell r="B11" t="str">
            <v>ROBINSON</v>
          </cell>
          <cell r="C11" t="str">
            <v>Gianluc</v>
          </cell>
          <cell r="M11">
            <v>999</v>
          </cell>
          <cell r="Q11">
            <v>999</v>
          </cell>
        </row>
        <row r="12">
          <cell r="A12">
            <v>6</v>
          </cell>
          <cell r="B12" t="str">
            <v>HACKSHAW</v>
          </cell>
          <cell r="C12" t="str">
            <v>Ross</v>
          </cell>
          <cell r="M12">
            <v>999</v>
          </cell>
          <cell r="Q12">
            <v>999</v>
          </cell>
        </row>
        <row r="13">
          <cell r="A13">
            <v>7</v>
          </cell>
          <cell r="B13" t="str">
            <v>PATRICK</v>
          </cell>
          <cell r="C13" t="str">
            <v>Nkrumah</v>
          </cell>
          <cell r="M13">
            <v>999</v>
          </cell>
          <cell r="Q13">
            <v>999</v>
          </cell>
        </row>
        <row r="14">
          <cell r="A14">
            <v>8</v>
          </cell>
          <cell r="B14" t="str">
            <v>LEGALL</v>
          </cell>
          <cell r="C14" t="str">
            <v>Jason</v>
          </cell>
          <cell r="M14">
            <v>999</v>
          </cell>
          <cell r="Q14">
            <v>999</v>
          </cell>
        </row>
        <row r="15">
          <cell r="A15">
            <v>9</v>
          </cell>
          <cell r="B15" t="str">
            <v>MOHAMMED</v>
          </cell>
          <cell r="C15" t="str">
            <v>Ibrahim</v>
          </cell>
          <cell r="M15">
            <v>999</v>
          </cell>
          <cell r="Q15">
            <v>999</v>
          </cell>
        </row>
        <row r="16">
          <cell r="A16">
            <v>10</v>
          </cell>
          <cell r="B16" t="str">
            <v>SANCHEZ</v>
          </cell>
          <cell r="C16" t="str">
            <v>Che'</v>
          </cell>
          <cell r="M16">
            <v>999</v>
          </cell>
          <cell r="Q16">
            <v>999</v>
          </cell>
        </row>
        <row r="17">
          <cell r="A17">
            <v>11</v>
          </cell>
          <cell r="B17" t="str">
            <v>VALENTINE</v>
          </cell>
          <cell r="C17" t="str">
            <v>Kristyan</v>
          </cell>
          <cell r="M17">
            <v>999</v>
          </cell>
          <cell r="Q17">
            <v>999</v>
          </cell>
        </row>
        <row r="18">
          <cell r="A18">
            <v>12</v>
          </cell>
          <cell r="B18" t="str">
            <v>BERNARD</v>
          </cell>
          <cell r="C18" t="str">
            <v>Shaquille</v>
          </cell>
          <cell r="M18">
            <v>999</v>
          </cell>
          <cell r="Q18">
            <v>999</v>
          </cell>
        </row>
        <row r="19">
          <cell r="A19">
            <v>13</v>
          </cell>
          <cell r="B19" t="str">
            <v>MOONISAR</v>
          </cell>
          <cell r="C19" t="str">
            <v>Keshan</v>
          </cell>
          <cell r="M19">
            <v>999</v>
          </cell>
          <cell r="Q19">
            <v>999</v>
          </cell>
        </row>
        <row r="20">
          <cell r="A20">
            <v>14</v>
          </cell>
          <cell r="B20" t="str">
            <v>TRIM</v>
          </cell>
          <cell r="C20" t="str">
            <v>Kyrel</v>
          </cell>
          <cell r="M20">
            <v>999</v>
          </cell>
          <cell r="Q20">
            <v>999</v>
          </cell>
        </row>
        <row r="21">
          <cell r="A21">
            <v>15</v>
          </cell>
          <cell r="B21" t="str">
            <v>BYE</v>
          </cell>
          <cell r="M21">
            <v>999</v>
          </cell>
          <cell r="Q21">
            <v>999</v>
          </cell>
        </row>
        <row r="22">
          <cell r="A22">
            <v>16</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7"/>
      <sheetData sheetId="8">
        <row r="5">
          <cell r="R5">
            <v>2</v>
          </cell>
        </row>
        <row r="7">
          <cell r="A7">
            <v>1</v>
          </cell>
          <cell r="B7" t="str">
            <v>Nwokolo</v>
          </cell>
          <cell r="C7" t="str">
            <v>Rachel</v>
          </cell>
          <cell r="M7">
            <v>1</v>
          </cell>
          <cell r="Q7">
            <v>999</v>
          </cell>
          <cell r="R7">
            <v>1</v>
          </cell>
        </row>
        <row r="8">
          <cell r="A8">
            <v>7</v>
          </cell>
          <cell r="B8" t="str">
            <v>Hart</v>
          </cell>
          <cell r="C8" t="str">
            <v>Aryanne</v>
          </cell>
          <cell r="M8">
            <v>2</v>
          </cell>
          <cell r="Q8">
            <v>999</v>
          </cell>
          <cell r="R8">
            <v>2</v>
          </cell>
        </row>
        <row r="9">
          <cell r="A9">
            <v>2</v>
          </cell>
          <cell r="B9" t="str">
            <v>Escalante</v>
          </cell>
          <cell r="C9" t="str">
            <v>Sarah</v>
          </cell>
          <cell r="M9">
            <v>999</v>
          </cell>
          <cell r="Q9">
            <v>999</v>
          </cell>
        </row>
        <row r="10">
          <cell r="A10">
            <v>3</v>
          </cell>
          <cell r="B10" t="str">
            <v>Cook</v>
          </cell>
          <cell r="C10" t="str">
            <v>Candice</v>
          </cell>
          <cell r="M10">
            <v>999</v>
          </cell>
          <cell r="Q10">
            <v>999</v>
          </cell>
        </row>
        <row r="11">
          <cell r="A11">
            <v>4</v>
          </cell>
          <cell r="B11" t="str">
            <v>Palackdharry Singh</v>
          </cell>
          <cell r="C11" t="str">
            <v>Dawn</v>
          </cell>
          <cell r="M11">
            <v>999</v>
          </cell>
          <cell r="Q11">
            <v>999</v>
          </cell>
        </row>
        <row r="12">
          <cell r="A12">
            <v>5</v>
          </cell>
          <cell r="B12" t="str">
            <v>Mohammed</v>
          </cell>
          <cell r="C12" t="str">
            <v>Farisha</v>
          </cell>
          <cell r="M12">
            <v>999</v>
          </cell>
          <cell r="Q12">
            <v>999</v>
          </cell>
        </row>
        <row r="13">
          <cell r="A13">
            <v>6</v>
          </cell>
          <cell r="B13" t="str">
            <v>Jackman</v>
          </cell>
          <cell r="C13" t="str">
            <v>Shardelle</v>
          </cell>
          <cell r="M13">
            <v>999</v>
          </cell>
          <cell r="Q13">
            <v>999</v>
          </cell>
        </row>
        <row r="14">
          <cell r="A14">
            <v>8</v>
          </cell>
          <cell r="B14" t="str">
            <v>GOODRIDGE</v>
          </cell>
          <cell r="C14" t="str">
            <v>Ma-ling</v>
          </cell>
          <cell r="M14">
            <v>999</v>
          </cell>
          <cell r="Q14">
            <v>999</v>
          </cell>
        </row>
        <row r="15">
          <cell r="A15">
            <v>9</v>
          </cell>
          <cell r="M15">
            <v>999</v>
          </cell>
          <cell r="Q15">
            <v>999</v>
          </cell>
        </row>
        <row r="16">
          <cell r="A16">
            <v>10</v>
          </cell>
          <cell r="M16">
            <v>999</v>
          </cell>
          <cell r="Q16">
            <v>999</v>
          </cell>
        </row>
        <row r="17">
          <cell r="A17">
            <v>11</v>
          </cell>
          <cell r="M17">
            <v>999</v>
          </cell>
          <cell r="Q17">
            <v>999</v>
          </cell>
        </row>
        <row r="18">
          <cell r="A18">
            <v>12</v>
          </cell>
          <cell r="M18">
            <v>999</v>
          </cell>
          <cell r="Q18">
            <v>999</v>
          </cell>
        </row>
        <row r="19">
          <cell r="A19">
            <v>13</v>
          </cell>
          <cell r="M19">
            <v>999</v>
          </cell>
          <cell r="Q19">
            <v>999</v>
          </cell>
        </row>
        <row r="20">
          <cell r="A20">
            <v>14</v>
          </cell>
          <cell r="M20">
            <v>999</v>
          </cell>
          <cell r="Q20">
            <v>999</v>
          </cell>
        </row>
        <row r="21">
          <cell r="A21">
            <v>15</v>
          </cell>
          <cell r="M21">
            <v>999</v>
          </cell>
          <cell r="Q21">
            <v>999</v>
          </cell>
        </row>
        <row r="22">
          <cell r="A22">
            <v>16</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over page"/>
      <sheetName val="Referee's Report"/>
      <sheetName val="Plr Notice"/>
      <sheetName val="45's Men Main Draw Prep"/>
      <sheetName val="45's Men Si Main "/>
      <sheetName val="MEN B Si Prep"/>
      <sheetName val="MEN B Si"/>
      <sheetName val="Boys U18 Plr List"/>
      <sheetName val="Boys Do Sign-in sheet"/>
      <sheetName val="Boys Do Main Draw Prep"/>
      <sheetName val="Boys Do Main 16"/>
      <sheetName val="Boys Do Main 24&amp;32"/>
      <sheetName val="Girls U18 Plr List"/>
      <sheetName val="Girls Do Sign-in sheet"/>
      <sheetName val="Girls Do Main Draw Prep"/>
      <sheetName val="Girls Do Main 16"/>
      <sheetName val="Girls Do Main 24&amp;32"/>
      <sheetName val="Plr List for OofP"/>
      <sheetName val="OofP 4 cts"/>
      <sheetName val="OofP 4 cts (2)"/>
      <sheetName val="OofP Fri16"/>
      <sheetName val="OofP 6 cts (2)"/>
      <sheetName val="OofP Sat17"/>
      <sheetName val="OofP Sat17 (2)"/>
      <sheetName val="OofP Sun18"/>
      <sheetName val="OofP Sun18 (2)"/>
      <sheetName val="OofP Mon19"/>
      <sheetName val="OofP Mon19(2)"/>
      <sheetName val="OofP Tue"/>
      <sheetName val="OofP WED"/>
      <sheetName val="OofP list"/>
      <sheetName val="Offence Report"/>
      <sheetName val="Penalty card"/>
      <sheetName val="Medical Cert"/>
      <sheetName val="Unusual Ruling"/>
      <sheetName val="Country Codes"/>
      <sheetName val="Draw Help Sheet"/>
      <sheetName val="Honor Roll"/>
    </sheetNames>
    <sheetDataSet>
      <sheetData sheetId="0" refreshError="1"/>
      <sheetData sheetId="1"/>
      <sheetData sheetId="2">
        <row r="21">
          <cell r="P21" t="str">
            <v>Umpire</v>
          </cell>
        </row>
        <row r="22">
          <cell r="P22" t="str">
            <v xml:space="preserve"> </v>
          </cell>
        </row>
        <row r="23">
          <cell r="P23" t="str">
            <v xml:space="preserve"> </v>
          </cell>
        </row>
        <row r="24">
          <cell r="P24" t="str">
            <v xml:space="preserve"> </v>
          </cell>
        </row>
        <row r="25">
          <cell r="P25" t="str">
            <v xml:space="preserve"> </v>
          </cell>
        </row>
        <row r="26">
          <cell r="P26" t="str">
            <v xml:space="preserve"> </v>
          </cell>
        </row>
        <row r="27">
          <cell r="P27" t="str">
            <v xml:space="preserve"> </v>
          </cell>
        </row>
        <row r="28">
          <cell r="P28" t="str">
            <v xml:space="preserve"> </v>
          </cell>
        </row>
        <row r="29">
          <cell r="P29" t="str">
            <v xml:space="preserve"> </v>
          </cell>
        </row>
        <row r="30">
          <cell r="P30" t="str">
            <v>None</v>
          </cell>
        </row>
      </sheetData>
      <sheetData sheetId="3" refreshError="1"/>
      <sheetData sheetId="4" refreshError="1"/>
      <sheetData sheetId="5" refreshError="1"/>
      <sheetData sheetId="6">
        <row r="5">
          <cell r="R5">
            <v>4</v>
          </cell>
        </row>
        <row r="7">
          <cell r="A7">
            <v>1</v>
          </cell>
          <cell r="B7" t="str">
            <v>KING</v>
          </cell>
          <cell r="C7" t="str">
            <v>Xavier</v>
          </cell>
          <cell r="M7">
            <v>1</v>
          </cell>
          <cell r="Q7">
            <v>999</v>
          </cell>
          <cell r="R7">
            <v>1</v>
          </cell>
        </row>
        <row r="8">
          <cell r="A8">
            <v>2</v>
          </cell>
          <cell r="B8" t="str">
            <v>LINGO</v>
          </cell>
          <cell r="C8" t="str">
            <v>Neil</v>
          </cell>
          <cell r="M8">
            <v>2</v>
          </cell>
          <cell r="Q8">
            <v>999</v>
          </cell>
          <cell r="R8">
            <v>2</v>
          </cell>
        </row>
        <row r="9">
          <cell r="A9">
            <v>3</v>
          </cell>
          <cell r="B9" t="str">
            <v>GRAHAM</v>
          </cell>
          <cell r="C9" t="str">
            <v>George</v>
          </cell>
          <cell r="M9">
            <v>3</v>
          </cell>
          <cell r="Q9">
            <v>999</v>
          </cell>
          <cell r="R9">
            <v>3</v>
          </cell>
        </row>
        <row r="10">
          <cell r="A10">
            <v>4</v>
          </cell>
          <cell r="B10" t="str">
            <v>GRIMSHAW</v>
          </cell>
          <cell r="C10" t="str">
            <v>Frank</v>
          </cell>
          <cell r="M10">
            <v>4</v>
          </cell>
          <cell r="Q10">
            <v>999</v>
          </cell>
          <cell r="R10">
            <v>4</v>
          </cell>
        </row>
        <row r="11">
          <cell r="A11">
            <v>5</v>
          </cell>
          <cell r="B11" t="str">
            <v>DAVID</v>
          </cell>
          <cell r="C11" t="str">
            <v>Joel</v>
          </cell>
          <cell r="M11">
            <v>999</v>
          </cell>
          <cell r="Q11">
            <v>999</v>
          </cell>
        </row>
        <row r="12">
          <cell r="A12">
            <v>6</v>
          </cell>
          <cell r="B12" t="str">
            <v>MCLETCHIE</v>
          </cell>
          <cell r="C12" t="str">
            <v>Sam</v>
          </cell>
          <cell r="M12">
            <v>999</v>
          </cell>
          <cell r="Q12">
            <v>999</v>
          </cell>
        </row>
        <row r="13">
          <cell r="A13">
            <v>7</v>
          </cell>
          <cell r="B13" t="str">
            <v>NWOKOLO</v>
          </cell>
          <cell r="C13" t="str">
            <v>Dominic</v>
          </cell>
          <cell r="M13">
            <v>999</v>
          </cell>
          <cell r="Q13">
            <v>999</v>
          </cell>
        </row>
        <row r="14">
          <cell r="A14">
            <v>8</v>
          </cell>
          <cell r="B14" t="str">
            <v>MCKENNA</v>
          </cell>
          <cell r="C14" t="str">
            <v>Esmond</v>
          </cell>
          <cell r="M14">
            <v>999</v>
          </cell>
          <cell r="Q14">
            <v>999</v>
          </cell>
        </row>
        <row r="15">
          <cell r="A15">
            <v>9</v>
          </cell>
          <cell r="B15" t="str">
            <v>GEORGE</v>
          </cell>
          <cell r="C15" t="str">
            <v>Noel</v>
          </cell>
          <cell r="M15">
            <v>999</v>
          </cell>
          <cell r="Q15">
            <v>999</v>
          </cell>
        </row>
        <row r="16">
          <cell r="A16">
            <v>10</v>
          </cell>
          <cell r="B16" t="str">
            <v>BROOMES</v>
          </cell>
          <cell r="C16" t="str">
            <v>Michael</v>
          </cell>
          <cell r="M16">
            <v>999</v>
          </cell>
          <cell r="Q16">
            <v>999</v>
          </cell>
        </row>
        <row r="17">
          <cell r="A17">
            <v>11</v>
          </cell>
          <cell r="B17" t="str">
            <v>JACK</v>
          </cell>
          <cell r="C17" t="str">
            <v>Ivor</v>
          </cell>
          <cell r="M17">
            <v>999</v>
          </cell>
          <cell r="Q17">
            <v>999</v>
          </cell>
        </row>
        <row r="18">
          <cell r="A18">
            <v>12</v>
          </cell>
          <cell r="B18" t="str">
            <v>BYE</v>
          </cell>
          <cell r="M18">
            <v>999</v>
          </cell>
          <cell r="Q18">
            <v>999</v>
          </cell>
        </row>
        <row r="19">
          <cell r="A19">
            <v>13</v>
          </cell>
          <cell r="M19">
            <v>999</v>
          </cell>
          <cell r="Q19">
            <v>999</v>
          </cell>
        </row>
        <row r="20">
          <cell r="A20">
            <v>14</v>
          </cell>
          <cell r="M20">
            <v>999</v>
          </cell>
          <cell r="Q20">
            <v>999</v>
          </cell>
        </row>
        <row r="21">
          <cell r="A21">
            <v>15</v>
          </cell>
          <cell r="M21">
            <v>999</v>
          </cell>
          <cell r="Q21">
            <v>999</v>
          </cell>
        </row>
        <row r="22">
          <cell r="A22">
            <v>16</v>
          </cell>
          <cell r="E22" t="str">
            <v xml:space="preserve">  </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7"/>
      <sheetData sheetId="8">
        <row r="5">
          <cell r="R5">
            <v>2</v>
          </cell>
        </row>
        <row r="7">
          <cell r="A7">
            <v>1</v>
          </cell>
          <cell r="B7" t="str">
            <v>SU</v>
          </cell>
          <cell r="C7" t="str">
            <v>Jack</v>
          </cell>
          <cell r="M7">
            <v>1</v>
          </cell>
          <cell r="Q7">
            <v>999</v>
          </cell>
          <cell r="R7">
            <v>1</v>
          </cell>
        </row>
        <row r="8">
          <cell r="A8">
            <v>2</v>
          </cell>
          <cell r="B8" t="str">
            <v>MOONISAR</v>
          </cell>
          <cell r="C8" t="str">
            <v>Rishi</v>
          </cell>
          <cell r="M8">
            <v>2</v>
          </cell>
          <cell r="Q8">
            <v>999</v>
          </cell>
          <cell r="R8">
            <v>2</v>
          </cell>
        </row>
        <row r="9">
          <cell r="A9">
            <v>3</v>
          </cell>
          <cell r="B9" t="str">
            <v>BENOIT</v>
          </cell>
          <cell r="C9" t="str">
            <v>Shawn</v>
          </cell>
          <cell r="M9">
            <v>999</v>
          </cell>
          <cell r="Q9">
            <v>999</v>
          </cell>
        </row>
        <row r="10">
          <cell r="A10">
            <v>4</v>
          </cell>
          <cell r="B10" t="str">
            <v>PEMBERTON</v>
          </cell>
          <cell r="C10" t="str">
            <v>Christopher</v>
          </cell>
          <cell r="M10">
            <v>999</v>
          </cell>
          <cell r="Q10">
            <v>999</v>
          </cell>
        </row>
        <row r="11">
          <cell r="A11">
            <v>5</v>
          </cell>
          <cell r="B11" t="str">
            <v>ABRAHAM</v>
          </cell>
          <cell r="C11" t="str">
            <v>Romeo</v>
          </cell>
          <cell r="M11">
            <v>999</v>
          </cell>
          <cell r="Q11">
            <v>999</v>
          </cell>
        </row>
        <row r="12">
          <cell r="A12">
            <v>6</v>
          </cell>
          <cell r="B12" t="str">
            <v>BLASER</v>
          </cell>
          <cell r="C12" t="str">
            <v>Chris</v>
          </cell>
          <cell r="M12">
            <v>999</v>
          </cell>
          <cell r="Q12">
            <v>999</v>
          </cell>
        </row>
        <row r="13">
          <cell r="A13">
            <v>7</v>
          </cell>
          <cell r="B13" t="str">
            <v>BYE</v>
          </cell>
          <cell r="M13">
            <v>999</v>
          </cell>
          <cell r="Q13">
            <v>999</v>
          </cell>
        </row>
        <row r="14">
          <cell r="A14">
            <v>8</v>
          </cell>
          <cell r="M14">
            <v>999</v>
          </cell>
          <cell r="Q14">
            <v>999</v>
          </cell>
        </row>
        <row r="15">
          <cell r="A15">
            <v>9</v>
          </cell>
          <cell r="M15">
            <v>999</v>
          </cell>
          <cell r="Q15">
            <v>999</v>
          </cell>
        </row>
        <row r="16">
          <cell r="A16">
            <v>10</v>
          </cell>
          <cell r="M16">
            <v>999</v>
          </cell>
          <cell r="Q16">
            <v>999</v>
          </cell>
        </row>
        <row r="17">
          <cell r="A17">
            <v>11</v>
          </cell>
          <cell r="M17">
            <v>999</v>
          </cell>
          <cell r="Q17">
            <v>999</v>
          </cell>
        </row>
        <row r="18">
          <cell r="A18">
            <v>12</v>
          </cell>
          <cell r="M18">
            <v>999</v>
          </cell>
          <cell r="Q18">
            <v>999</v>
          </cell>
        </row>
        <row r="19">
          <cell r="A19">
            <v>13</v>
          </cell>
          <cell r="M19">
            <v>999</v>
          </cell>
          <cell r="Q19">
            <v>999</v>
          </cell>
        </row>
        <row r="20">
          <cell r="A20">
            <v>14</v>
          </cell>
          <cell r="M20">
            <v>999</v>
          </cell>
          <cell r="Q20">
            <v>999</v>
          </cell>
        </row>
        <row r="21">
          <cell r="A21">
            <v>15</v>
          </cell>
          <cell r="M21">
            <v>999</v>
          </cell>
          <cell r="Q21">
            <v>999</v>
          </cell>
        </row>
        <row r="22">
          <cell r="A22">
            <v>16</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40"/>
  <dimension ref="A1:T79"/>
  <sheetViews>
    <sheetView showGridLines="0" showZeros="0" zoomScale="110" zoomScaleNormal="110" workbookViewId="0">
      <selection activeCell="E83" sqref="E83"/>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7" customWidth="1"/>
    <col min="10" max="10" width="10.7109375" customWidth="1"/>
    <col min="11" max="11" width="1.7109375" style="137" customWidth="1"/>
    <col min="12" max="12" width="10.7109375" customWidth="1"/>
    <col min="13" max="13" width="1.7109375" style="138" customWidth="1"/>
    <col min="14" max="14" width="10.7109375" customWidth="1"/>
    <col min="15" max="15" width="1.7109375" style="137" customWidth="1"/>
    <col min="16" max="16" width="10.7109375" customWidth="1"/>
    <col min="17" max="17" width="1.7109375" style="138" customWidth="1"/>
    <col min="18" max="18" width="9.140625" hidden="1" customWidth="1"/>
    <col min="19" max="19" width="8.7109375" customWidth="1"/>
    <col min="20" max="20" width="9.140625" hidden="1" customWidth="1"/>
  </cols>
  <sheetData>
    <row r="1" spans="1:20" s="7" customFormat="1" ht="21.75" customHeight="1">
      <c r="A1" s="1">
        <f>'[1]Week SetUp'!$A$6</f>
        <v>0</v>
      </c>
      <c r="B1" s="1"/>
      <c r="C1" s="2"/>
      <c r="D1" s="2"/>
      <c r="E1" s="2"/>
      <c r="F1" s="2"/>
      <c r="G1" s="2"/>
      <c r="H1" s="2"/>
      <c r="I1" s="3"/>
      <c r="J1" s="5"/>
      <c r="K1" s="5"/>
      <c r="L1" s="6"/>
      <c r="M1" s="3"/>
      <c r="N1" s="3" t="s">
        <v>2</v>
      </c>
      <c r="O1" s="3"/>
      <c r="P1" s="2"/>
      <c r="Q1" s="3"/>
    </row>
    <row r="2" spans="1:20" s="12" customFormat="1" ht="55.5" customHeight="1">
      <c r="A2" s="8"/>
      <c r="B2" s="8"/>
      <c r="C2" s="8"/>
      <c r="D2" s="8"/>
      <c r="E2" s="8"/>
      <c r="F2" s="9"/>
      <c r="G2" s="10"/>
      <c r="H2" s="10"/>
      <c r="I2" s="11"/>
      <c r="J2" s="5"/>
      <c r="K2" s="5"/>
      <c r="L2" s="5"/>
      <c r="M2" s="11"/>
      <c r="N2" s="10"/>
      <c r="O2" s="11"/>
      <c r="P2" s="10"/>
      <c r="Q2" s="11"/>
    </row>
    <row r="3" spans="1:20" s="16" customFormat="1" ht="14.25" customHeight="1">
      <c r="A3" s="139" t="s">
        <v>68</v>
      </c>
      <c r="B3" s="139"/>
      <c r="C3" s="139"/>
      <c r="D3" s="139"/>
      <c r="E3" s="139"/>
      <c r="F3" s="139"/>
      <c r="G3" s="139"/>
      <c r="H3" s="140" t="s">
        <v>77</v>
      </c>
      <c r="I3" s="141"/>
      <c r="J3" s="142"/>
      <c r="K3" s="141"/>
      <c r="L3" s="143"/>
      <c r="M3" s="141"/>
      <c r="N3" s="143"/>
      <c r="O3" s="141"/>
      <c r="P3" s="139"/>
      <c r="Q3" s="144" t="s">
        <v>8</v>
      </c>
    </row>
    <row r="4" spans="1:20" s="23" customFormat="1" ht="11.25" customHeight="1" thickBot="1">
      <c r="A4" s="170"/>
      <c r="B4" s="170"/>
      <c r="C4" s="170"/>
      <c r="D4" s="17"/>
      <c r="E4" s="17"/>
      <c r="F4" s="17">
        <f>'[1]Week SetUp'!$C$10</f>
        <v>0</v>
      </c>
      <c r="G4" s="18"/>
      <c r="H4" s="17"/>
      <c r="I4" s="19"/>
      <c r="J4" s="20">
        <f>'[1]Week SetUp'!$D$10</f>
        <v>0</v>
      </c>
      <c r="K4" s="19"/>
      <c r="L4" s="21">
        <f>'[1]Week SetUp'!$A$12</f>
        <v>0</v>
      </c>
      <c r="M4" s="19"/>
      <c r="N4" s="17"/>
      <c r="O4" s="19"/>
      <c r="P4" s="17"/>
      <c r="Q4" s="22" t="s">
        <v>70</v>
      </c>
    </row>
    <row r="5" spans="1:20" s="16" customFormat="1" ht="9">
      <c r="A5" s="24"/>
      <c r="B5" s="25" t="s">
        <v>11</v>
      </c>
      <c r="C5" s="25" t="s">
        <v>12</v>
      </c>
      <c r="D5" s="25" t="s">
        <v>13</v>
      </c>
      <c r="E5" s="26" t="s">
        <v>14</v>
      </c>
      <c r="F5" s="26" t="s">
        <v>15</v>
      </c>
      <c r="G5" s="26"/>
      <c r="H5" s="26" t="s">
        <v>16</v>
      </c>
      <c r="I5" s="26"/>
      <c r="J5" s="25" t="s">
        <v>17</v>
      </c>
      <c r="K5" s="27"/>
      <c r="L5" s="25" t="s">
        <v>18</v>
      </c>
      <c r="M5" s="27"/>
      <c r="N5" s="25" t="s">
        <v>19</v>
      </c>
      <c r="O5" s="27"/>
      <c r="P5" s="25" t="s">
        <v>20</v>
      </c>
      <c r="Q5" s="28"/>
    </row>
    <row r="6" spans="1:20" s="16" customFormat="1" ht="3.75" customHeight="1" thickBot="1">
      <c r="A6" s="29"/>
      <c r="B6" s="30"/>
      <c r="C6" s="31"/>
      <c r="D6" s="30"/>
      <c r="E6" s="32"/>
      <c r="F6" s="32"/>
      <c r="G6" s="33"/>
      <c r="H6" s="32"/>
      <c r="I6" s="34"/>
      <c r="J6" s="30"/>
      <c r="K6" s="34"/>
      <c r="L6" s="30"/>
      <c r="M6" s="34"/>
      <c r="N6" s="30"/>
      <c r="O6" s="34"/>
      <c r="P6" s="30"/>
      <c r="Q6" s="35"/>
    </row>
    <row r="7" spans="1:20" s="47" customFormat="1" ht="10.5" customHeight="1">
      <c r="A7" s="36">
        <v>1</v>
      </c>
      <c r="B7" s="37">
        <f>IF($D7="","",VLOOKUP($D7,'[1]GIRLS U10 Draw PREP'!$A$7:$P$22,15))</f>
        <v>0</v>
      </c>
      <c r="C7" s="37">
        <f>IF($D7="","",VLOOKUP($D7,'[1]GIRLS U10 Draw PREP'!$A$7:$P$22,16))</f>
        <v>0</v>
      </c>
      <c r="D7" s="38">
        <v>1</v>
      </c>
      <c r="E7" s="39" t="str">
        <f>UPPER(IF($D7="","",VLOOKUP($D7,'[1]GIRLS U10 Draw PREP'!$A$7:$P$22,2)))</f>
        <v>KOYLASS</v>
      </c>
      <c r="F7" s="39" t="str">
        <f>IF($D7="","",VLOOKUP($D7,'[1]GIRLS U10 Draw PREP'!$A$7:$P$22,3))</f>
        <v>Victoria</v>
      </c>
      <c r="G7" s="39"/>
      <c r="H7" s="39">
        <f>IF($D7="","",VLOOKUP($D7,'[1]GIRLS U10 Draw PREP'!$A$7:$P$22,4))</f>
        <v>0</v>
      </c>
      <c r="I7" s="40"/>
      <c r="J7" s="41"/>
      <c r="K7" s="41"/>
      <c r="L7" s="41"/>
      <c r="M7" s="41"/>
      <c r="N7" s="42"/>
      <c r="O7" s="43"/>
      <c r="P7" s="44"/>
      <c r="Q7" s="45"/>
      <c r="R7" s="46"/>
      <c r="T7" s="48" t="str">
        <f>'[1]SetUp Officials'!P21</f>
        <v>Umpire</v>
      </c>
    </row>
    <row r="8" spans="1:20" s="47" customFormat="1" ht="9.6" customHeight="1">
      <c r="A8" s="49"/>
      <c r="B8" s="50"/>
      <c r="C8" s="50"/>
      <c r="D8" s="50"/>
      <c r="E8" s="41"/>
      <c r="F8" s="41"/>
      <c r="G8" s="51"/>
      <c r="H8" s="52"/>
      <c r="I8" s="53" t="s">
        <v>78</v>
      </c>
      <c r="J8" s="54" t="s">
        <v>79</v>
      </c>
      <c r="K8" s="54"/>
      <c r="L8" s="41"/>
      <c r="M8" s="41"/>
      <c r="N8" s="42"/>
      <c r="O8" s="43"/>
      <c r="P8" s="44"/>
      <c r="Q8" s="45"/>
      <c r="R8" s="46"/>
      <c r="T8" s="55" t="str">
        <f>'[1]SetUp Officials'!P22</f>
        <v xml:space="preserve"> </v>
      </c>
    </row>
    <row r="9" spans="1:20" s="47" customFormat="1" ht="9.6" customHeight="1">
      <c r="A9" s="49">
        <v>2</v>
      </c>
      <c r="B9" s="37">
        <f>IF($D9="","",VLOOKUP($D9,'[1]GIRLS U10 Draw PREP'!$A$7:$P$22,15))</f>
        <v>0</v>
      </c>
      <c r="C9" s="37">
        <f>IF($D9="","",VLOOKUP($D9,'[1]GIRLS U10 Draw PREP'!$A$7:$P$22,16))</f>
        <v>0</v>
      </c>
      <c r="D9" s="38">
        <v>4</v>
      </c>
      <c r="E9" s="37" t="str">
        <f>UPPER(IF($D9="","",VLOOKUP($D9,'[1]GIRLS U10 Draw PREP'!$A$7:$P$22,2)))</f>
        <v>ABRAHAM</v>
      </c>
      <c r="F9" s="37" t="str">
        <f>IF($D9="","",VLOOKUP($D9,'[1]GIRLS U10 Draw PREP'!$A$7:$P$22,3))</f>
        <v>Isabel</v>
      </c>
      <c r="G9" s="37"/>
      <c r="H9" s="37">
        <f>IF($D9="","",VLOOKUP($D9,'[1]GIRLS U10 Draw PREP'!$A$7:$P$22,4))</f>
        <v>0</v>
      </c>
      <c r="I9" s="56"/>
      <c r="J9" s="145">
        <v>61</v>
      </c>
      <c r="K9" s="57"/>
      <c r="L9" s="41"/>
      <c r="M9" s="41"/>
      <c r="N9" s="42"/>
      <c r="O9" s="43"/>
      <c r="P9" s="44"/>
      <c r="Q9" s="45"/>
      <c r="R9" s="46"/>
      <c r="T9" s="55" t="str">
        <f>'[1]SetUp Officials'!P23</f>
        <v xml:space="preserve"> </v>
      </c>
    </row>
    <row r="10" spans="1:20" s="47" customFormat="1" ht="9.6" customHeight="1">
      <c r="A10" s="49"/>
      <c r="B10" s="50"/>
      <c r="C10" s="50"/>
      <c r="D10" s="58"/>
      <c r="E10" s="41"/>
      <c r="F10" s="41"/>
      <c r="G10" s="51"/>
      <c r="H10" s="41"/>
      <c r="I10" s="59"/>
      <c r="J10" s="52"/>
      <c r="K10" s="60"/>
      <c r="L10" s="54" t="s">
        <v>79</v>
      </c>
      <c r="M10" s="61"/>
      <c r="N10" s="62"/>
      <c r="O10" s="62"/>
      <c r="P10" s="44"/>
      <c r="Q10" s="45"/>
      <c r="R10" s="46"/>
      <c r="T10" s="55" t="str">
        <f>'[1]SetUp Officials'!P24</f>
        <v xml:space="preserve"> </v>
      </c>
    </row>
    <row r="11" spans="1:20" s="47" customFormat="1" ht="9.6" customHeight="1">
      <c r="A11" s="49">
        <v>3</v>
      </c>
      <c r="B11" s="37">
        <f>IF($D11="","",VLOOKUP($D11,'[1]GIRLS U10 Draw PREP'!$A$7:$P$22,15))</f>
        <v>0</v>
      </c>
      <c r="C11" s="37">
        <f>IF($D11="","",VLOOKUP($D11,'[1]GIRLS U10 Draw PREP'!$A$7:$P$22,16))</f>
        <v>0</v>
      </c>
      <c r="D11" s="38">
        <v>3</v>
      </c>
      <c r="E11" s="37" t="str">
        <f>UPPER(IF($D11="","",VLOOKUP($D11,'[1]GIRLS U10 Draw PREP'!$A$7:$P$22,2)))</f>
        <v>STOWE</v>
      </c>
      <c r="F11" s="37" t="str">
        <f>IF($D11="","",VLOOKUP($D11,'[1]GIRLS U10 Draw PREP'!$A$7:$P$22,3))</f>
        <v>Adele</v>
      </c>
      <c r="G11" s="37"/>
      <c r="H11" s="37">
        <f>IF($D11="","",VLOOKUP($D11,'[1]GIRLS U10 Draw PREP'!$A$7:$P$22,4))</f>
        <v>0</v>
      </c>
      <c r="I11" s="40"/>
      <c r="J11" s="41"/>
      <c r="K11" s="63"/>
      <c r="L11" s="145">
        <v>64</v>
      </c>
      <c r="M11" s="70"/>
      <c r="N11" s="62"/>
      <c r="O11" s="62"/>
      <c r="P11" s="44"/>
      <c r="Q11" s="45"/>
      <c r="R11" s="46"/>
      <c r="T11" s="55" t="str">
        <f>'[1]SetUp Officials'!P25</f>
        <v xml:space="preserve"> </v>
      </c>
    </row>
    <row r="12" spans="1:20" s="47" customFormat="1" ht="9.6" customHeight="1">
      <c r="A12" s="49"/>
      <c r="B12" s="50"/>
      <c r="C12" s="50"/>
      <c r="D12" s="58"/>
      <c r="E12" s="41"/>
      <c r="F12" s="41"/>
      <c r="G12" s="51"/>
      <c r="H12" s="52"/>
      <c r="I12" s="53"/>
      <c r="J12" s="54" t="s">
        <v>80</v>
      </c>
      <c r="K12" s="65"/>
      <c r="L12" s="41"/>
      <c r="M12" s="71"/>
      <c r="N12" s="62"/>
      <c r="O12" s="62"/>
      <c r="P12" s="44"/>
      <c r="Q12" s="45"/>
      <c r="R12" s="46"/>
      <c r="T12" s="55" t="str">
        <f>'[1]SetUp Officials'!P26</f>
        <v xml:space="preserve"> </v>
      </c>
    </row>
    <row r="13" spans="1:20" s="47" customFormat="1" ht="9.6" customHeight="1">
      <c r="A13" s="49">
        <v>4</v>
      </c>
      <c r="B13" s="37">
        <f>IF($D13="","",VLOOKUP($D13,'[1]GIRLS U10 Draw PREP'!$A$7:$P$22,15))</f>
        <v>0</v>
      </c>
      <c r="C13" s="37">
        <f>IF($D13="","",VLOOKUP($D13,'[1]GIRLS U10 Draw PREP'!$A$7:$P$22,16))</f>
        <v>0</v>
      </c>
      <c r="D13" s="38">
        <v>2</v>
      </c>
      <c r="E13" s="37" t="str">
        <f>UPPER(IF($D13="","",VLOOKUP($D13,'[1]GIRLS U10 Draw PREP'!$A$7:$P$22,2)))</f>
        <v>FRANK</v>
      </c>
      <c r="F13" s="37" t="str">
        <f>IF($D13="","",VLOOKUP($D13,'[1]GIRLS U10 Draw PREP'!$A$7:$P$22,3))</f>
        <v>Kaela</v>
      </c>
      <c r="G13" s="37"/>
      <c r="H13" s="37">
        <f>IF($D13="","",VLOOKUP($D13,'[1]GIRLS U10 Draw PREP'!$A$7:$P$22,4))</f>
        <v>0</v>
      </c>
      <c r="I13" s="66"/>
      <c r="J13" s="147">
        <v>60</v>
      </c>
      <c r="K13" s="41"/>
      <c r="L13" s="41"/>
      <c r="M13" s="71"/>
      <c r="N13" s="62"/>
      <c r="O13" s="62"/>
      <c r="P13" s="44"/>
      <c r="Q13" s="45"/>
      <c r="R13" s="46"/>
      <c r="T13" s="55" t="str">
        <f>'[1]SetUp Officials'!P27</f>
        <v xml:space="preserve"> </v>
      </c>
    </row>
    <row r="14" spans="1:20" s="47" customFormat="1" ht="9.6" customHeight="1">
      <c r="A14" s="49"/>
      <c r="B14" s="50"/>
      <c r="C14" s="50"/>
      <c r="D14" s="58"/>
      <c r="E14" s="41"/>
      <c r="F14" s="41"/>
      <c r="G14" s="51"/>
      <c r="H14" s="67"/>
      <c r="I14" s="59"/>
      <c r="J14" s="41"/>
      <c r="K14" s="41"/>
      <c r="L14" s="52"/>
      <c r="M14" s="76"/>
      <c r="N14" s="54"/>
      <c r="O14" s="61"/>
      <c r="P14" s="44"/>
      <c r="Q14" s="45"/>
      <c r="R14" s="46"/>
      <c r="T14" s="55" t="str">
        <f>'[1]SetUp Officials'!P28</f>
        <v xml:space="preserve"> </v>
      </c>
    </row>
    <row r="15" spans="1:20" s="47" customFormat="1" ht="9.6" hidden="1" customHeight="1">
      <c r="A15" s="36">
        <v>5</v>
      </c>
      <c r="B15" s="37" t="str">
        <f>IF($D15="","",VLOOKUP($D15,'[1]GIRLS U10 Draw PREP'!$A$7:$P$22,15))</f>
        <v/>
      </c>
      <c r="C15" s="37" t="str">
        <f>IF($D15="","",VLOOKUP($D15,'[1]GIRLS U10 Draw PREP'!$A$7:$P$22,16))</f>
        <v/>
      </c>
      <c r="D15" s="38"/>
      <c r="E15" s="37" t="str">
        <f>UPPER(IF($D15="","",VLOOKUP($D15,'[1]GIRLS U10 Draw PREP'!$A$7:$P$22,2)))</f>
        <v/>
      </c>
      <c r="F15" s="37" t="str">
        <f>IF($D15="","",VLOOKUP($D15,'[1]GIRLS U10 Draw PREP'!$A$7:$P$22,3))</f>
        <v/>
      </c>
      <c r="G15" s="37"/>
      <c r="H15" s="39" t="str">
        <f>IF($D15="","",VLOOKUP($D15,'[1]GIRLS U10 Draw PREP'!$A$7:$P$22,4))</f>
        <v/>
      </c>
      <c r="I15" s="68"/>
      <c r="J15" s="41"/>
      <c r="K15" s="41"/>
      <c r="L15" s="41"/>
      <c r="M15" s="64"/>
      <c r="N15" s="69"/>
      <c r="O15" s="70"/>
      <c r="P15" s="44"/>
      <c r="Q15" s="45"/>
      <c r="R15" s="46"/>
      <c r="T15" s="55" t="str">
        <f>'[1]SetUp Officials'!P29</f>
        <v xml:space="preserve"> </v>
      </c>
    </row>
    <row r="16" spans="1:20" s="47" customFormat="1" ht="9.6" hidden="1" customHeight="1" thickBot="1">
      <c r="A16" s="49"/>
      <c r="B16" s="50"/>
      <c r="C16" s="50"/>
      <c r="D16" s="58"/>
      <c r="E16" s="41"/>
      <c r="F16" s="41"/>
      <c r="G16" s="51"/>
      <c r="H16" s="52"/>
      <c r="I16" s="53" t="s">
        <v>21</v>
      </c>
      <c r="J16" s="54"/>
      <c r="K16" s="54"/>
      <c r="L16" s="41"/>
      <c r="M16" s="64"/>
      <c r="N16" s="71"/>
      <c r="O16" s="71"/>
      <c r="P16" s="44"/>
      <c r="Q16" s="45"/>
      <c r="R16" s="46"/>
      <c r="T16" s="72" t="str">
        <f>'[1]SetUp Officials'!P30</f>
        <v>None</v>
      </c>
    </row>
    <row r="17" spans="1:18" s="47" customFormat="1" ht="9.6" hidden="1" customHeight="1">
      <c r="A17" s="49">
        <v>6</v>
      </c>
      <c r="B17" s="37" t="str">
        <f>IF($D17="","",VLOOKUP($D17,'[1]GIRLS U10 Draw PREP'!$A$7:$P$22,15))</f>
        <v/>
      </c>
      <c r="C17" s="37" t="str">
        <f>IF($D17="","",VLOOKUP($D17,'[1]GIRLS U10 Draw PREP'!$A$7:$P$22,16))</f>
        <v/>
      </c>
      <c r="D17" s="38"/>
      <c r="E17" s="37" t="str">
        <f>UPPER(IF($D17="","",VLOOKUP($D17,'[1]GIRLS U10 Draw PREP'!$A$7:$P$22,2)))</f>
        <v/>
      </c>
      <c r="F17" s="37" t="str">
        <f>IF($D17="","",VLOOKUP($D17,'[1]GIRLS U10 Draw PREP'!$A$7:$P$22,3))</f>
        <v/>
      </c>
      <c r="G17" s="37"/>
      <c r="H17" s="37" t="str">
        <f>IF($D17="","",VLOOKUP($D17,'[1]GIRLS U10 Draw PREP'!$A$7:$P$22,4))</f>
        <v/>
      </c>
      <c r="I17" s="56"/>
      <c r="J17" s="41"/>
      <c r="K17" s="57"/>
      <c r="L17" s="41"/>
      <c r="M17" s="64"/>
      <c r="N17" s="71"/>
      <c r="O17" s="71"/>
      <c r="P17" s="44"/>
      <c r="Q17" s="45"/>
      <c r="R17" s="46"/>
    </row>
    <row r="18" spans="1:18" s="47" customFormat="1" ht="9.6" hidden="1" customHeight="1">
      <c r="A18" s="49"/>
      <c r="B18" s="50"/>
      <c r="C18" s="50"/>
      <c r="D18" s="58"/>
      <c r="E18" s="41"/>
      <c r="F18" s="41"/>
      <c r="G18" s="51"/>
      <c r="H18" s="41"/>
      <c r="I18" s="59"/>
      <c r="J18" s="52"/>
      <c r="K18" s="60"/>
      <c r="L18" s="54"/>
      <c r="M18" s="73"/>
      <c r="N18" s="71"/>
      <c r="O18" s="71"/>
      <c r="P18" s="44"/>
      <c r="Q18" s="45"/>
      <c r="R18" s="46"/>
    </row>
    <row r="19" spans="1:18" s="47" customFormat="1" ht="9.6" hidden="1" customHeight="1">
      <c r="A19" s="49">
        <v>7</v>
      </c>
      <c r="B19" s="37">
        <f>IF($D19="","",VLOOKUP($D19,'[1]GIRLS U10 Draw PREP'!$A$7:$P$22,15))</f>
        <v>0</v>
      </c>
      <c r="C19" s="37">
        <f>IF($D19="","",VLOOKUP($D19,'[1]GIRLS U10 Draw PREP'!$A$7:$P$22,16))</f>
        <v>0</v>
      </c>
      <c r="D19" s="38">
        <v>7</v>
      </c>
      <c r="E19" s="37" t="str">
        <f>UPPER(IF($D19="","",VLOOKUP($D19,'[1]GIRLS U10 Draw PREP'!$A$7:$P$22,2)))</f>
        <v/>
      </c>
      <c r="F19" s="37">
        <f>IF($D19="","",VLOOKUP($D19,'[1]GIRLS U10 Draw PREP'!$A$7:$P$22,3))</f>
        <v>0</v>
      </c>
      <c r="G19" s="37"/>
      <c r="H19" s="37">
        <f>IF($D19="","",VLOOKUP($D19,'[1]GIRLS U10 Draw PREP'!$A$7:$P$22,4))</f>
        <v>0</v>
      </c>
      <c r="I19" s="40"/>
      <c r="J19" s="41"/>
      <c r="K19" s="63"/>
      <c r="L19" s="41"/>
      <c r="M19" s="62"/>
      <c r="N19" s="71"/>
      <c r="O19" s="71"/>
      <c r="P19" s="44"/>
      <c r="Q19" s="45"/>
      <c r="R19" s="46"/>
    </row>
    <row r="20" spans="1:18" s="47" customFormat="1" ht="9.6" hidden="1" customHeight="1">
      <c r="A20" s="49"/>
      <c r="B20" s="50"/>
      <c r="C20" s="50"/>
      <c r="D20" s="50"/>
      <c r="E20" s="41"/>
      <c r="F20" s="41"/>
      <c r="G20" s="51"/>
      <c r="H20" s="52"/>
      <c r="I20" s="53" t="s">
        <v>31</v>
      </c>
      <c r="J20" s="54"/>
      <c r="K20" s="65"/>
      <c r="L20" s="41"/>
      <c r="M20" s="62"/>
      <c r="N20" s="71"/>
      <c r="O20" s="71"/>
      <c r="P20" s="44"/>
      <c r="Q20" s="45"/>
      <c r="R20" s="46"/>
    </row>
    <row r="21" spans="1:18" s="47" customFormat="1" ht="9.6" hidden="1" customHeight="1">
      <c r="A21" s="49">
        <v>8</v>
      </c>
      <c r="B21" s="37" t="str">
        <f>IF($D21="","",VLOOKUP($D21,'[1]GIRLS U10 Draw PREP'!$A$7:$P$22,15))</f>
        <v/>
      </c>
      <c r="C21" s="37" t="str">
        <f>IF($D21="","",VLOOKUP($D21,'[1]GIRLS U10 Draw PREP'!$A$7:$P$22,16))</f>
        <v/>
      </c>
      <c r="D21" s="38"/>
      <c r="E21" s="37" t="str">
        <f>UPPER(IF($D21="","",VLOOKUP($D21,'[1]GIRLS U10 Draw PREP'!$A$7:$P$22,2)))</f>
        <v/>
      </c>
      <c r="F21" s="37" t="str">
        <f>IF($D21="","",VLOOKUP($D21,'[1]GIRLS U10 Draw PREP'!$A$7:$P$22,3))</f>
        <v/>
      </c>
      <c r="G21" s="37"/>
      <c r="H21" s="37" t="str">
        <f>IF($D21="","",VLOOKUP($D21,'[1]GIRLS U10 Draw PREP'!$A$7:$P$22,4))</f>
        <v/>
      </c>
      <c r="I21" s="66"/>
      <c r="J21" s="41"/>
      <c r="K21" s="41"/>
      <c r="L21" s="41"/>
      <c r="M21" s="62"/>
      <c r="N21" s="71"/>
      <c r="O21" s="71"/>
      <c r="P21" s="44"/>
      <c r="Q21" s="45"/>
      <c r="R21" s="46"/>
    </row>
    <row r="22" spans="1:18" s="47" customFormat="1" ht="9.6" hidden="1" customHeight="1">
      <c r="A22" s="49"/>
      <c r="B22" s="50"/>
      <c r="C22" s="50"/>
      <c r="D22" s="50"/>
      <c r="E22" s="67"/>
      <c r="F22" s="67"/>
      <c r="G22" s="74"/>
      <c r="H22" s="67"/>
      <c r="I22" s="59"/>
      <c r="J22" s="41"/>
      <c r="K22" s="41"/>
      <c r="L22" s="41"/>
      <c r="M22" s="62"/>
      <c r="N22" s="52"/>
      <c r="O22" s="60"/>
      <c r="P22" s="54" t="str">
        <f>UPPER(IF(OR(O22="a",O22="as"),N14,IF(OR(O22="b",O22="bs"),N30,)))</f>
        <v/>
      </c>
      <c r="Q22" s="61"/>
      <c r="R22" s="46"/>
    </row>
    <row r="23" spans="1:18" s="47" customFormat="1" ht="9.6" hidden="1" customHeight="1">
      <c r="A23" s="49">
        <v>9</v>
      </c>
      <c r="B23" s="37">
        <f>IF($D23="","",VLOOKUP($D23,'[1]GIRLS U10 Draw PREP'!$A$7:$P$22,15))</f>
        <v>0</v>
      </c>
      <c r="C23" s="37">
        <f>IF($D23="","",VLOOKUP($D23,'[1]GIRLS U10 Draw PREP'!$A$7:$P$22,16))</f>
        <v>0</v>
      </c>
      <c r="D23" s="38">
        <v>10</v>
      </c>
      <c r="E23" s="37" t="str">
        <f>UPPER(IF($D23="","",VLOOKUP($D23,'[1]GIRLS U10 Draw PREP'!$A$7:$P$22,2)))</f>
        <v/>
      </c>
      <c r="F23" s="37">
        <f>IF($D23="","",VLOOKUP($D23,'[1]GIRLS U10 Draw PREP'!$A$7:$P$22,3))</f>
        <v>0</v>
      </c>
      <c r="G23" s="37"/>
      <c r="H23" s="37">
        <f>IF($D23="","",VLOOKUP($D23,'[1]GIRLS U10 Draw PREP'!$A$7:$P$22,4))</f>
        <v>0</v>
      </c>
      <c r="I23" s="40"/>
      <c r="J23" s="41"/>
      <c r="K23" s="41"/>
      <c r="L23" s="41"/>
      <c r="M23" s="62"/>
      <c r="N23" s="41"/>
      <c r="O23" s="64"/>
      <c r="P23" s="41"/>
      <c r="Q23" s="62"/>
      <c r="R23" s="46"/>
    </row>
    <row r="24" spans="1:18" s="47" customFormat="1" ht="9.6" hidden="1" customHeight="1">
      <c r="A24" s="49"/>
      <c r="B24" s="50"/>
      <c r="C24" s="50"/>
      <c r="D24" s="50"/>
      <c r="E24" s="41"/>
      <c r="F24" s="41"/>
      <c r="G24" s="51"/>
      <c r="H24" s="52"/>
      <c r="I24" s="53" t="s">
        <v>72</v>
      </c>
      <c r="J24" s="54"/>
      <c r="K24" s="54"/>
      <c r="L24" s="41"/>
      <c r="M24" s="62"/>
      <c r="N24" s="62"/>
      <c r="O24" s="64"/>
      <c r="P24" s="44"/>
      <c r="Q24" s="45"/>
      <c r="R24" s="46"/>
    </row>
    <row r="25" spans="1:18" s="47" customFormat="1" ht="9.6" hidden="1" customHeight="1">
      <c r="A25" s="49">
        <v>10</v>
      </c>
      <c r="B25" s="37">
        <f>IF($D25="","",VLOOKUP($D25,'[1]GIRLS U10 Draw PREP'!$A$7:$P$22,15))</f>
        <v>0</v>
      </c>
      <c r="C25" s="37">
        <f>IF($D25="","",VLOOKUP($D25,'[1]GIRLS U10 Draw PREP'!$A$7:$P$22,16))</f>
        <v>0</v>
      </c>
      <c r="D25" s="38">
        <v>6</v>
      </c>
      <c r="E25" s="37" t="str">
        <f>UPPER(IF($D25="","",VLOOKUP($D25,'[1]GIRLS U10 Draw PREP'!$A$7:$P$22,2)))</f>
        <v/>
      </c>
      <c r="F25" s="37">
        <f>IF($D25="","",VLOOKUP($D25,'[1]GIRLS U10 Draw PREP'!$A$7:$P$22,3))</f>
        <v>0</v>
      </c>
      <c r="G25" s="37"/>
      <c r="H25" s="37">
        <f>IF($D25="","",VLOOKUP($D25,'[1]GIRLS U10 Draw PREP'!$A$7:$P$22,4))</f>
        <v>0</v>
      </c>
      <c r="I25" s="56"/>
      <c r="J25" s="41"/>
      <c r="K25" s="57"/>
      <c r="L25" s="41"/>
      <c r="M25" s="62"/>
      <c r="N25" s="62"/>
      <c r="O25" s="64"/>
      <c r="P25" s="44"/>
      <c r="Q25" s="45"/>
      <c r="R25" s="46"/>
    </row>
    <row r="26" spans="1:18" s="47" customFormat="1" ht="9.6" hidden="1" customHeight="1">
      <c r="A26" s="49"/>
      <c r="B26" s="50"/>
      <c r="C26" s="50"/>
      <c r="D26" s="58"/>
      <c r="E26" s="41"/>
      <c r="F26" s="41"/>
      <c r="G26" s="51"/>
      <c r="H26" s="41"/>
      <c r="I26" s="59"/>
      <c r="J26" s="52"/>
      <c r="K26" s="60"/>
      <c r="L26" s="54"/>
      <c r="M26" s="61"/>
      <c r="N26" s="62"/>
      <c r="O26" s="64"/>
      <c r="P26" s="44"/>
      <c r="Q26" s="45"/>
      <c r="R26" s="46"/>
    </row>
    <row r="27" spans="1:18" s="47" customFormat="1" ht="9.6" hidden="1" customHeight="1">
      <c r="A27" s="49">
        <v>11</v>
      </c>
      <c r="B27" s="37">
        <f>IF($D27="","",VLOOKUP($D27,'[1]GIRLS U10 Draw PREP'!$A$7:$P$22,15))</f>
        <v>0</v>
      </c>
      <c r="C27" s="37">
        <f>IF($D27="","",VLOOKUP($D27,'[1]GIRLS U10 Draw PREP'!$A$7:$P$22,16))</f>
        <v>0</v>
      </c>
      <c r="D27" s="38">
        <v>15</v>
      </c>
      <c r="E27" s="37" t="str">
        <f>UPPER(IF($D27="","",VLOOKUP($D27,'[1]GIRLS U10 Draw PREP'!$A$7:$P$22,2)))</f>
        <v/>
      </c>
      <c r="F27" s="37">
        <f>IF($D27="","",VLOOKUP($D27,'[1]GIRLS U10 Draw PREP'!$A$7:$P$22,3))</f>
        <v>0</v>
      </c>
      <c r="G27" s="37"/>
      <c r="H27" s="37">
        <f>IF($D27="","",VLOOKUP($D27,'[1]GIRLS U10 Draw PREP'!$A$7:$P$22,4))</f>
        <v>0</v>
      </c>
      <c r="I27" s="40"/>
      <c r="J27" s="41"/>
      <c r="K27" s="63"/>
      <c r="L27" s="41"/>
      <c r="M27" s="64"/>
      <c r="N27" s="62"/>
      <c r="O27" s="64"/>
      <c r="P27" s="44"/>
      <c r="Q27" s="45"/>
      <c r="R27" s="46"/>
    </row>
    <row r="28" spans="1:18" s="47" customFormat="1" ht="9.6" hidden="1" customHeight="1">
      <c r="A28" s="36"/>
      <c r="B28" s="50"/>
      <c r="C28" s="50"/>
      <c r="D28" s="58"/>
      <c r="E28" s="41"/>
      <c r="F28" s="41"/>
      <c r="G28" s="51"/>
      <c r="H28" s="52"/>
      <c r="I28" s="53" t="s">
        <v>31</v>
      </c>
      <c r="J28" s="54"/>
      <c r="K28" s="65"/>
      <c r="L28" s="41"/>
      <c r="M28" s="64"/>
      <c r="N28" s="62"/>
      <c r="O28" s="64"/>
      <c r="P28" s="44"/>
      <c r="Q28" s="45"/>
      <c r="R28" s="46"/>
    </row>
    <row r="29" spans="1:18" s="47" customFormat="1" ht="9.6" hidden="1" customHeight="1">
      <c r="A29" s="36">
        <v>12</v>
      </c>
      <c r="B29" s="37" t="str">
        <f>IF($D29="","",VLOOKUP($D29,'[1]GIRLS U10 Draw PREP'!$A$7:$P$22,15))</f>
        <v/>
      </c>
      <c r="C29" s="37" t="str">
        <f>IF($D29="","",VLOOKUP($D29,'[1]GIRLS U10 Draw PREP'!$A$7:$P$22,16))</f>
        <v/>
      </c>
      <c r="D29" s="38"/>
      <c r="E29" s="39" t="str">
        <f>UPPER(IF($D29="","",VLOOKUP($D29,'[1]GIRLS U10 Draw PREP'!$A$7:$P$22,2)))</f>
        <v/>
      </c>
      <c r="F29" s="39" t="str">
        <f>IF($D29="","",VLOOKUP($D29,'[1]GIRLS U10 Draw PREP'!$A$7:$P$22,3))</f>
        <v/>
      </c>
      <c r="G29" s="39"/>
      <c r="H29" s="39" t="str">
        <f>IF($D29="","",VLOOKUP($D29,'[1]GIRLS U10 Draw PREP'!$A$7:$P$22,4))</f>
        <v/>
      </c>
      <c r="I29" s="66"/>
      <c r="J29" s="41"/>
      <c r="K29" s="41"/>
      <c r="L29" s="41"/>
      <c r="M29" s="64"/>
      <c r="N29" s="62"/>
      <c r="O29" s="64"/>
      <c r="P29" s="44"/>
      <c r="Q29" s="45"/>
      <c r="R29" s="46"/>
    </row>
    <row r="30" spans="1:18" s="47" customFormat="1" ht="9.6" hidden="1" customHeight="1">
      <c r="A30" s="49"/>
      <c r="B30" s="50"/>
      <c r="C30" s="50"/>
      <c r="D30" s="58"/>
      <c r="E30" s="41"/>
      <c r="F30" s="41"/>
      <c r="G30" s="51"/>
      <c r="H30" s="67"/>
      <c r="I30" s="59"/>
      <c r="J30" s="41"/>
      <c r="K30" s="41"/>
      <c r="L30" s="52"/>
      <c r="M30" s="60"/>
      <c r="N30" s="54"/>
      <c r="O30" s="73"/>
      <c r="P30" s="44"/>
      <c r="Q30" s="45"/>
      <c r="R30" s="46"/>
    </row>
    <row r="31" spans="1:18" s="47" customFormat="1" ht="9.6" hidden="1" customHeight="1">
      <c r="A31" s="49">
        <v>13</v>
      </c>
      <c r="B31" s="37">
        <f>IF($D31="","",VLOOKUP($D31,'[1]GIRLS U10 Draw PREP'!$A$7:$P$22,15))</f>
        <v>0</v>
      </c>
      <c r="C31" s="37">
        <f>IF($D31="","",VLOOKUP($D31,'[1]GIRLS U10 Draw PREP'!$A$7:$P$22,16))</f>
        <v>0</v>
      </c>
      <c r="D31" s="38">
        <v>8</v>
      </c>
      <c r="E31" s="37" t="str">
        <f>UPPER(IF($D31="","",VLOOKUP($D31,'[1]GIRLS U10 Draw PREP'!$A$7:$P$22,2)))</f>
        <v/>
      </c>
      <c r="F31" s="37">
        <f>IF($D31="","",VLOOKUP($D31,'[1]GIRLS U10 Draw PREP'!$A$7:$P$22,3))</f>
        <v>0</v>
      </c>
      <c r="G31" s="37"/>
      <c r="H31" s="37">
        <f>IF($D31="","",VLOOKUP($D31,'[1]GIRLS U10 Draw PREP'!$A$7:$P$22,4))</f>
        <v>0</v>
      </c>
      <c r="I31" s="68"/>
      <c r="J31" s="41"/>
      <c r="K31" s="41"/>
      <c r="L31" s="41"/>
      <c r="M31" s="64"/>
      <c r="N31" s="41"/>
      <c r="O31" s="62"/>
      <c r="P31" s="44"/>
      <c r="Q31" s="45"/>
      <c r="R31" s="46"/>
    </row>
    <row r="32" spans="1:18" s="47" customFormat="1" ht="9.6" hidden="1" customHeight="1">
      <c r="A32" s="49"/>
      <c r="B32" s="50"/>
      <c r="C32" s="50"/>
      <c r="D32" s="58"/>
      <c r="E32" s="41"/>
      <c r="F32" s="41"/>
      <c r="G32" s="51"/>
      <c r="H32" s="52"/>
      <c r="I32" s="53" t="s">
        <v>76</v>
      </c>
      <c r="J32" s="54"/>
      <c r="K32" s="54"/>
      <c r="L32" s="41"/>
      <c r="M32" s="64"/>
      <c r="N32" s="62"/>
      <c r="O32" s="62"/>
      <c r="P32" s="44"/>
      <c r="Q32" s="45"/>
      <c r="R32" s="46"/>
    </row>
    <row r="33" spans="1:18" s="47" customFormat="1" ht="9.6" hidden="1" customHeight="1">
      <c r="A33" s="49">
        <v>14</v>
      </c>
      <c r="B33" s="37">
        <f>IF($D33="","",VLOOKUP($D33,'[1]GIRLS U10 Draw PREP'!$A$7:$P$22,15))</f>
        <v>0</v>
      </c>
      <c r="C33" s="37">
        <f>IF($D33="","",VLOOKUP($D33,'[1]GIRLS U10 Draw PREP'!$A$7:$P$22,16))</f>
        <v>0</v>
      </c>
      <c r="D33" s="38">
        <v>5</v>
      </c>
      <c r="E33" s="37" t="str">
        <f>UPPER(IF($D33="","",VLOOKUP($D33,'[1]GIRLS U10 Draw PREP'!$A$7:$P$22,2)))</f>
        <v/>
      </c>
      <c r="F33" s="37">
        <f>IF($D33="","",VLOOKUP($D33,'[1]GIRLS U10 Draw PREP'!$A$7:$P$22,3))</f>
        <v>0</v>
      </c>
      <c r="G33" s="37"/>
      <c r="H33" s="37">
        <f>IF($D33="","",VLOOKUP($D33,'[1]GIRLS U10 Draw PREP'!$A$7:$P$22,4))</f>
        <v>0</v>
      </c>
      <c r="I33" s="56"/>
      <c r="J33" s="41"/>
      <c r="K33" s="57"/>
      <c r="L33" s="41"/>
      <c r="M33" s="64"/>
      <c r="N33" s="62"/>
      <c r="O33" s="62"/>
      <c r="P33" s="44"/>
      <c r="Q33" s="45"/>
      <c r="R33" s="46"/>
    </row>
    <row r="34" spans="1:18" s="47" customFormat="1" ht="9.6" hidden="1" customHeight="1">
      <c r="A34" s="49"/>
      <c r="B34" s="50"/>
      <c r="C34" s="50"/>
      <c r="D34" s="58"/>
      <c r="E34" s="41"/>
      <c r="F34" s="41"/>
      <c r="G34" s="51"/>
      <c r="H34" s="41"/>
      <c r="I34" s="59"/>
      <c r="J34" s="52"/>
      <c r="K34" s="60"/>
      <c r="L34" s="54"/>
      <c r="M34" s="73"/>
      <c r="N34" s="62"/>
      <c r="O34" s="62"/>
      <c r="P34" s="44"/>
      <c r="Q34" s="45"/>
      <c r="R34" s="46"/>
    </row>
    <row r="35" spans="1:18" s="47" customFormat="1" ht="9.6" hidden="1" customHeight="1">
      <c r="A35" s="49">
        <v>15</v>
      </c>
      <c r="B35" s="37">
        <f>IF($D35="","",VLOOKUP($D35,'[1]GIRLS U10 Draw PREP'!$A$7:$P$22,15))</f>
        <v>0</v>
      </c>
      <c r="C35" s="37">
        <f>IF($D35="","",VLOOKUP($D35,'[1]GIRLS U10 Draw PREP'!$A$7:$P$22,16))</f>
        <v>0</v>
      </c>
      <c r="D35" s="38">
        <v>15</v>
      </c>
      <c r="E35" s="37" t="str">
        <f>UPPER(IF($D35="","",VLOOKUP($D35,'[1]GIRLS U10 Draw PREP'!$A$7:$P$22,2)))</f>
        <v/>
      </c>
      <c r="F35" s="37">
        <f>IF($D35="","",VLOOKUP($D35,'[1]GIRLS U10 Draw PREP'!$A$7:$P$22,3))</f>
        <v>0</v>
      </c>
      <c r="G35" s="37"/>
      <c r="H35" s="37">
        <f>IF($D35="","",VLOOKUP($D35,'[1]GIRLS U10 Draw PREP'!$A$7:$P$22,4))</f>
        <v>0</v>
      </c>
      <c r="I35" s="40"/>
      <c r="J35" s="41"/>
      <c r="K35" s="63"/>
      <c r="L35" s="41"/>
      <c r="M35" s="62"/>
      <c r="N35" s="62"/>
      <c r="O35" s="62"/>
      <c r="P35" s="44"/>
      <c r="Q35" s="45"/>
      <c r="R35" s="46"/>
    </row>
    <row r="36" spans="1:18" s="47" customFormat="1" ht="9.6" hidden="1" customHeight="1">
      <c r="A36" s="49"/>
      <c r="B36" s="50"/>
      <c r="C36" s="50"/>
      <c r="D36" s="50"/>
      <c r="E36" s="41"/>
      <c r="F36" s="41"/>
      <c r="G36" s="51"/>
      <c r="H36" s="52"/>
      <c r="I36" s="53" t="s">
        <v>31</v>
      </c>
      <c r="J36" s="54"/>
      <c r="K36" s="65"/>
      <c r="L36" s="41"/>
      <c r="M36" s="62"/>
      <c r="N36" s="62"/>
      <c r="O36" s="62"/>
      <c r="P36" s="44"/>
      <c r="Q36" s="45"/>
      <c r="R36" s="46"/>
    </row>
    <row r="37" spans="1:18" s="47" customFormat="1" ht="9.6" hidden="1" customHeight="1">
      <c r="A37" s="36">
        <v>16</v>
      </c>
      <c r="B37" s="37" t="str">
        <f>IF($D37="","",VLOOKUP($D37,'[1]GIRLS U10 Draw PREP'!$A$7:$P$22,15))</f>
        <v/>
      </c>
      <c r="C37" s="37" t="str">
        <f>IF($D37="","",VLOOKUP($D37,'[1]GIRLS U10 Draw PREP'!$A$7:$P$22,16))</f>
        <v/>
      </c>
      <c r="D37" s="38"/>
      <c r="E37" s="39" t="str">
        <f>UPPER(IF($D37="","",VLOOKUP($D37,'[1]GIRLS U10 Draw PREP'!$A$7:$P$22,2)))</f>
        <v/>
      </c>
      <c r="F37" s="39" t="str">
        <f>IF($D37="","",VLOOKUP($D37,'[1]GIRLS U10 Draw PREP'!$A$7:$P$22,3))</f>
        <v/>
      </c>
      <c r="G37" s="37"/>
      <c r="H37" s="39" t="str">
        <f>IF($D37="","",VLOOKUP($D37,'[1]GIRLS U10 Draw PREP'!$A$7:$P$22,4))</f>
        <v/>
      </c>
      <c r="I37" s="66"/>
      <c r="J37" s="41"/>
      <c r="K37" s="41"/>
      <c r="L37" s="41"/>
      <c r="M37" s="62"/>
      <c r="N37" s="62"/>
      <c r="O37" s="62"/>
      <c r="P37" s="44"/>
      <c r="Q37" s="45"/>
      <c r="R37" s="46"/>
    </row>
    <row r="38" spans="1:18" s="47" customFormat="1" ht="9.6" hidden="1" customHeight="1">
      <c r="A38" s="78"/>
      <c r="B38" s="50"/>
      <c r="C38" s="50"/>
      <c r="D38" s="50"/>
      <c r="E38" s="67"/>
      <c r="F38" s="67"/>
      <c r="G38" s="74"/>
      <c r="H38" s="41"/>
      <c r="I38" s="59"/>
      <c r="J38" s="41"/>
      <c r="K38" s="41"/>
      <c r="L38" s="41"/>
      <c r="M38" s="62"/>
      <c r="N38" s="62"/>
      <c r="O38" s="62"/>
      <c r="P38" s="44"/>
      <c r="Q38" s="45"/>
      <c r="R38" s="46"/>
    </row>
    <row r="39" spans="1:18" s="47" customFormat="1" ht="9.6" hidden="1" customHeight="1">
      <c r="A39" s="79"/>
      <c r="B39" s="80"/>
      <c r="C39" s="80"/>
      <c r="D39" s="50"/>
      <c r="E39" s="80"/>
      <c r="F39" s="80"/>
      <c r="G39" s="80"/>
      <c r="H39" s="80"/>
      <c r="I39" s="50"/>
      <c r="J39" s="80"/>
      <c r="K39" s="80"/>
      <c r="L39" s="80"/>
      <c r="M39" s="81"/>
      <c r="N39" s="81"/>
      <c r="O39" s="81"/>
      <c r="P39" s="44"/>
      <c r="Q39" s="45"/>
      <c r="R39" s="46"/>
    </row>
    <row r="40" spans="1:18" s="47" customFormat="1" ht="9.6" hidden="1" customHeight="1">
      <c r="A40" s="78"/>
      <c r="B40" s="50"/>
      <c r="C40" s="50"/>
      <c r="D40" s="50"/>
      <c r="E40" s="80"/>
      <c r="F40" s="80"/>
      <c r="H40" s="82"/>
      <c r="I40" s="50"/>
      <c r="J40" s="80"/>
      <c r="K40" s="80"/>
      <c r="L40" s="80"/>
      <c r="M40" s="81"/>
      <c r="N40" s="81"/>
      <c r="O40" s="81"/>
      <c r="P40" s="44"/>
      <c r="Q40" s="45"/>
      <c r="R40" s="46"/>
    </row>
    <row r="41" spans="1:18" s="47" customFormat="1" ht="9.6" hidden="1" customHeight="1">
      <c r="A41" s="78"/>
      <c r="B41" s="80"/>
      <c r="C41" s="80"/>
      <c r="D41" s="50"/>
      <c r="E41" s="80"/>
      <c r="F41" s="80"/>
      <c r="G41" s="80"/>
      <c r="H41" s="80"/>
      <c r="I41" s="50"/>
      <c r="J41" s="80"/>
      <c r="K41" s="83"/>
      <c r="L41" s="80"/>
      <c r="M41" s="81"/>
      <c r="N41" s="81"/>
      <c r="O41" s="81"/>
      <c r="P41" s="44"/>
      <c r="Q41" s="45"/>
      <c r="R41" s="46"/>
    </row>
    <row r="42" spans="1:18" s="47" customFormat="1" ht="9.6" hidden="1" customHeight="1">
      <c r="A42" s="78"/>
      <c r="B42" s="50"/>
      <c r="C42" s="50"/>
      <c r="D42" s="50"/>
      <c r="E42" s="80"/>
      <c r="F42" s="80"/>
      <c r="H42" s="80"/>
      <c r="I42" s="50"/>
      <c r="J42" s="82"/>
      <c r="K42" s="50"/>
      <c r="L42" s="80"/>
      <c r="M42" s="81"/>
      <c r="N42" s="81"/>
      <c r="O42" s="81"/>
      <c r="P42" s="44"/>
      <c r="Q42" s="45"/>
      <c r="R42" s="46"/>
    </row>
    <row r="43" spans="1:18" s="47" customFormat="1" ht="9.6" hidden="1" customHeight="1">
      <c r="A43" s="78"/>
      <c r="B43" s="80"/>
      <c r="C43" s="80"/>
      <c r="D43" s="50"/>
      <c r="E43" s="80"/>
      <c r="F43" s="80"/>
      <c r="G43" s="80"/>
      <c r="H43" s="80"/>
      <c r="I43" s="50"/>
      <c r="J43" s="80"/>
      <c r="K43" s="80"/>
      <c r="L43" s="80"/>
      <c r="M43" s="81"/>
      <c r="N43" s="81"/>
      <c r="O43" s="81"/>
      <c r="P43" s="44"/>
      <c r="Q43" s="45"/>
      <c r="R43" s="84"/>
    </row>
    <row r="44" spans="1:18" s="47" customFormat="1" ht="9.6" hidden="1" customHeight="1">
      <c r="A44" s="78"/>
      <c r="B44" s="50"/>
      <c r="C44" s="50"/>
      <c r="D44" s="50"/>
      <c r="E44" s="80"/>
      <c r="F44" s="80"/>
      <c r="H44" s="82"/>
      <c r="I44" s="50"/>
      <c r="J44" s="80"/>
      <c r="K44" s="80"/>
      <c r="L44" s="80"/>
      <c r="M44" s="81"/>
      <c r="N44" s="81"/>
      <c r="O44" s="81"/>
      <c r="P44" s="44"/>
      <c r="Q44" s="45"/>
      <c r="R44" s="46"/>
    </row>
    <row r="45" spans="1:18" s="47" customFormat="1" ht="9.6" hidden="1" customHeight="1">
      <c r="A45" s="78"/>
      <c r="B45" s="80"/>
      <c r="C45" s="80"/>
      <c r="D45" s="50"/>
      <c r="E45" s="80"/>
      <c r="F45" s="80"/>
      <c r="G45" s="80"/>
      <c r="H45" s="80"/>
      <c r="I45" s="50"/>
      <c r="J45" s="80"/>
      <c r="K45" s="80"/>
      <c r="L45" s="80"/>
      <c r="M45" s="81"/>
      <c r="N45" s="81"/>
      <c r="O45" s="81"/>
      <c r="P45" s="44"/>
      <c r="Q45" s="45"/>
      <c r="R45" s="46"/>
    </row>
    <row r="46" spans="1:18" s="47" customFormat="1" ht="9.6" hidden="1" customHeight="1">
      <c r="A46" s="78"/>
      <c r="B46" s="50"/>
      <c r="C46" s="50"/>
      <c r="D46" s="50"/>
      <c r="E46" s="80"/>
      <c r="F46" s="80"/>
      <c r="H46" s="80"/>
      <c r="I46" s="50"/>
      <c r="J46" s="80"/>
      <c r="K46" s="80"/>
      <c r="L46" s="82"/>
      <c r="M46" s="50"/>
      <c r="N46" s="80"/>
      <c r="O46" s="81"/>
      <c r="P46" s="44"/>
      <c r="Q46" s="45"/>
      <c r="R46" s="46"/>
    </row>
    <row r="47" spans="1:18" s="47" customFormat="1" ht="9.6" hidden="1" customHeight="1">
      <c r="A47" s="78"/>
      <c r="B47" s="80"/>
      <c r="C47" s="80"/>
      <c r="D47" s="50"/>
      <c r="E47" s="80"/>
      <c r="F47" s="80"/>
      <c r="G47" s="80"/>
      <c r="H47" s="80"/>
      <c r="I47" s="50"/>
      <c r="J47" s="80"/>
      <c r="K47" s="80"/>
      <c r="L47" s="80"/>
      <c r="M47" s="81"/>
      <c r="N47" s="80"/>
      <c r="O47" s="81"/>
      <c r="P47" s="44"/>
      <c r="Q47" s="45"/>
      <c r="R47" s="46"/>
    </row>
    <row r="48" spans="1:18" s="47" customFormat="1" ht="9.6" hidden="1" customHeight="1">
      <c r="A48" s="78"/>
      <c r="B48" s="50"/>
      <c r="C48" s="50"/>
      <c r="D48" s="50"/>
      <c r="E48" s="80"/>
      <c r="F48" s="80"/>
      <c r="H48" s="82"/>
      <c r="I48" s="50"/>
      <c r="J48" s="80"/>
      <c r="K48" s="80"/>
      <c r="L48" s="80"/>
      <c r="M48" s="81"/>
      <c r="N48" s="81"/>
      <c r="O48" s="81"/>
      <c r="P48" s="44"/>
      <c r="Q48" s="45"/>
      <c r="R48" s="46"/>
    </row>
    <row r="49" spans="1:18" s="47" customFormat="1" ht="9.6" hidden="1" customHeight="1">
      <c r="A49" s="78"/>
      <c r="B49" s="80"/>
      <c r="C49" s="80"/>
      <c r="D49" s="50"/>
      <c r="E49" s="80"/>
      <c r="F49" s="80"/>
      <c r="G49" s="80"/>
      <c r="H49" s="80"/>
      <c r="I49" s="50"/>
      <c r="J49" s="80"/>
      <c r="K49" s="83"/>
      <c r="L49" s="80"/>
      <c r="M49" s="81"/>
      <c r="N49" s="81"/>
      <c r="O49" s="81"/>
      <c r="P49" s="44"/>
      <c r="Q49" s="45"/>
      <c r="R49" s="46"/>
    </row>
    <row r="50" spans="1:18" s="47" customFormat="1" ht="9.6" hidden="1" customHeight="1">
      <c r="A50" s="78"/>
      <c r="B50" s="50"/>
      <c r="C50" s="50"/>
      <c r="D50" s="50"/>
      <c r="E50" s="80"/>
      <c r="F50" s="80"/>
      <c r="H50" s="80"/>
      <c r="I50" s="50"/>
      <c r="J50" s="82"/>
      <c r="K50" s="50"/>
      <c r="L50" s="80"/>
      <c r="M50" s="81"/>
      <c r="N50" s="81"/>
      <c r="O50" s="81"/>
      <c r="P50" s="44"/>
      <c r="Q50" s="45"/>
      <c r="R50" s="46"/>
    </row>
    <row r="51" spans="1:18" s="47" customFormat="1" ht="9.6" hidden="1" customHeight="1">
      <c r="A51" s="78"/>
      <c r="B51" s="80"/>
      <c r="C51" s="80"/>
      <c r="D51" s="50"/>
      <c r="E51" s="80"/>
      <c r="F51" s="80"/>
      <c r="G51" s="80"/>
      <c r="H51" s="80"/>
      <c r="I51" s="50"/>
      <c r="J51" s="80"/>
      <c r="K51" s="80"/>
      <c r="L51" s="80"/>
      <c r="M51" s="81"/>
      <c r="N51" s="81"/>
      <c r="O51" s="81"/>
      <c r="P51" s="44"/>
      <c r="Q51" s="45"/>
      <c r="R51" s="46"/>
    </row>
    <row r="52" spans="1:18" s="47" customFormat="1" ht="9.6" hidden="1" customHeight="1">
      <c r="A52" s="78"/>
      <c r="B52" s="50"/>
      <c r="C52" s="50"/>
      <c r="D52" s="50"/>
      <c r="E52" s="80"/>
      <c r="F52" s="80"/>
      <c r="H52" s="82"/>
      <c r="I52" s="50"/>
      <c r="J52" s="80"/>
      <c r="K52" s="80"/>
      <c r="L52" s="80"/>
      <c r="M52" s="81"/>
      <c r="N52" s="81"/>
      <c r="O52" s="81"/>
      <c r="P52" s="44"/>
      <c r="Q52" s="45"/>
      <c r="R52" s="46"/>
    </row>
    <row r="53" spans="1:18" s="47" customFormat="1" ht="9.6" hidden="1" customHeight="1">
      <c r="A53" s="79"/>
      <c r="B53" s="80"/>
      <c r="C53" s="80"/>
      <c r="D53" s="50"/>
      <c r="E53" s="80"/>
      <c r="F53" s="80"/>
      <c r="G53" s="80"/>
      <c r="H53" s="80"/>
      <c r="I53" s="50"/>
      <c r="J53" s="80"/>
      <c r="K53" s="80"/>
      <c r="L53" s="80"/>
      <c r="M53" s="80"/>
      <c r="N53" s="42"/>
      <c r="O53" s="42"/>
      <c r="P53" s="44"/>
      <c r="Q53" s="45"/>
      <c r="R53" s="46"/>
    </row>
    <row r="54" spans="1:18" s="47" customFormat="1" ht="9.6" hidden="1" customHeight="1">
      <c r="A54" s="78"/>
      <c r="B54" s="50"/>
      <c r="C54" s="50"/>
      <c r="D54" s="50"/>
      <c r="E54" s="67"/>
      <c r="F54" s="67"/>
      <c r="G54" s="74"/>
      <c r="H54" s="41"/>
      <c r="I54" s="59"/>
      <c r="J54" s="41"/>
      <c r="K54" s="41"/>
      <c r="L54" s="41"/>
      <c r="M54" s="62"/>
      <c r="N54" s="62"/>
      <c r="O54" s="62"/>
      <c r="P54" s="44"/>
      <c r="Q54" s="45"/>
      <c r="R54" s="46"/>
    </row>
    <row r="55" spans="1:18" s="47" customFormat="1" ht="9.6" hidden="1" customHeight="1">
      <c r="A55" s="79"/>
      <c r="B55" s="80"/>
      <c r="C55" s="80"/>
      <c r="D55" s="50"/>
      <c r="E55" s="80"/>
      <c r="F55" s="80"/>
      <c r="G55" s="80"/>
      <c r="H55" s="80"/>
      <c r="I55" s="50"/>
      <c r="J55" s="80"/>
      <c r="K55" s="80"/>
      <c r="L55" s="80"/>
      <c r="M55" s="81"/>
      <c r="N55" s="81"/>
      <c r="O55" s="81"/>
      <c r="P55" s="44"/>
      <c r="Q55" s="45"/>
      <c r="R55" s="46"/>
    </row>
    <row r="56" spans="1:18" s="47" customFormat="1" ht="9.6" hidden="1" customHeight="1">
      <c r="A56" s="78"/>
      <c r="B56" s="50"/>
      <c r="C56" s="50"/>
      <c r="D56" s="50"/>
      <c r="E56" s="80"/>
      <c r="F56" s="80"/>
      <c r="H56" s="82"/>
      <c r="I56" s="50"/>
      <c r="J56" s="80"/>
      <c r="K56" s="80"/>
      <c r="L56" s="80"/>
      <c r="M56" s="81"/>
      <c r="N56" s="81"/>
      <c r="O56" s="81"/>
      <c r="P56" s="44"/>
      <c r="Q56" s="45"/>
      <c r="R56" s="46"/>
    </row>
    <row r="57" spans="1:18" s="47" customFormat="1" ht="9" hidden="1" customHeight="1">
      <c r="A57" s="78"/>
      <c r="B57" s="80"/>
      <c r="C57" s="80"/>
      <c r="D57" s="50"/>
      <c r="E57" s="80"/>
      <c r="F57" s="80"/>
      <c r="G57" s="80"/>
      <c r="H57" s="80"/>
      <c r="I57" s="50"/>
      <c r="J57" s="80"/>
      <c r="K57" s="83"/>
      <c r="L57" s="80"/>
      <c r="M57" s="81"/>
      <c r="N57" s="81"/>
      <c r="O57" s="81"/>
      <c r="P57" s="44"/>
      <c r="Q57" s="45"/>
      <c r="R57" s="46"/>
    </row>
    <row r="58" spans="1:18" s="47" customFormat="1" ht="9" hidden="1" customHeight="1">
      <c r="A58" s="78"/>
      <c r="B58" s="50"/>
      <c r="C58" s="50"/>
      <c r="D58" s="50"/>
      <c r="E58" s="80"/>
      <c r="F58" s="80"/>
      <c r="H58" s="80"/>
      <c r="I58" s="50"/>
      <c r="J58" s="82"/>
      <c r="K58" s="50"/>
      <c r="L58" s="80"/>
      <c r="M58" s="81"/>
      <c r="N58" s="81"/>
      <c r="O58" s="81"/>
      <c r="P58" s="44"/>
      <c r="Q58" s="45"/>
      <c r="R58" s="46"/>
    </row>
    <row r="59" spans="1:18" s="47" customFormat="1" ht="9" hidden="1" customHeight="1">
      <c r="A59" s="78"/>
      <c r="B59" s="80"/>
      <c r="C59" s="80"/>
      <c r="D59" s="50"/>
      <c r="E59" s="80"/>
      <c r="F59" s="80"/>
      <c r="G59" s="80"/>
      <c r="H59" s="80"/>
      <c r="I59" s="50"/>
      <c r="J59" s="80"/>
      <c r="K59" s="80"/>
      <c r="L59" s="80"/>
      <c r="M59" s="81"/>
      <c r="N59" s="81"/>
      <c r="O59" s="81"/>
      <c r="P59" s="44"/>
      <c r="Q59" s="45"/>
      <c r="R59" s="84"/>
    </row>
    <row r="60" spans="1:18" s="47" customFormat="1" ht="9" hidden="1" customHeight="1">
      <c r="A60" s="78"/>
      <c r="B60" s="50"/>
      <c r="C60" s="50"/>
      <c r="D60" s="50"/>
      <c r="E60" s="80"/>
      <c r="F60" s="80"/>
      <c r="H60" s="82"/>
      <c r="I60" s="50"/>
      <c r="J60" s="80"/>
      <c r="K60" s="80"/>
      <c r="L60" s="80"/>
      <c r="M60" s="81"/>
      <c r="N60" s="81"/>
      <c r="O60" s="81"/>
      <c r="P60" s="44"/>
      <c r="Q60" s="45"/>
      <c r="R60" s="46"/>
    </row>
    <row r="61" spans="1:18" s="47" customFormat="1" ht="9" hidden="1" customHeight="1">
      <c r="A61" s="78"/>
      <c r="B61" s="80"/>
      <c r="C61" s="80"/>
      <c r="D61" s="50"/>
      <c r="E61" s="80"/>
      <c r="F61" s="80"/>
      <c r="G61" s="80"/>
      <c r="H61" s="80"/>
      <c r="I61" s="50"/>
      <c r="J61" s="80"/>
      <c r="K61" s="80"/>
      <c r="L61" s="80"/>
      <c r="M61" s="81"/>
      <c r="N61" s="81"/>
      <c r="O61" s="81"/>
      <c r="P61" s="44"/>
      <c r="Q61" s="45"/>
      <c r="R61" s="46"/>
    </row>
    <row r="62" spans="1:18" s="47" customFormat="1" ht="9" hidden="1" customHeight="1">
      <c r="A62" s="78"/>
      <c r="B62" s="50"/>
      <c r="C62" s="50"/>
      <c r="D62" s="50"/>
      <c r="E62" s="80"/>
      <c r="F62" s="80"/>
      <c r="H62" s="80"/>
      <c r="I62" s="50"/>
      <c r="J62" s="80"/>
      <c r="K62" s="80"/>
      <c r="L62" s="82"/>
      <c r="M62" s="50"/>
      <c r="N62" s="80"/>
      <c r="O62" s="81"/>
      <c r="P62" s="44"/>
      <c r="Q62" s="45"/>
      <c r="R62" s="46"/>
    </row>
    <row r="63" spans="1:18" s="47" customFormat="1" ht="9" hidden="1" customHeight="1">
      <c r="A63" s="78"/>
      <c r="B63" s="80"/>
      <c r="C63" s="80"/>
      <c r="D63" s="50"/>
      <c r="E63" s="80"/>
      <c r="F63" s="80"/>
      <c r="G63" s="80"/>
      <c r="H63" s="80"/>
      <c r="I63" s="50"/>
      <c r="J63" s="80"/>
      <c r="K63" s="80"/>
      <c r="L63" s="80"/>
      <c r="M63" s="81"/>
      <c r="N63" s="80"/>
      <c r="O63" s="81"/>
      <c r="P63" s="44"/>
      <c r="Q63" s="45"/>
      <c r="R63" s="46"/>
    </row>
    <row r="64" spans="1:18" s="47" customFormat="1" ht="9" hidden="1" customHeight="1">
      <c r="A64" s="78"/>
      <c r="B64" s="50"/>
      <c r="C64" s="50"/>
      <c r="D64" s="50"/>
      <c r="E64" s="80"/>
      <c r="F64" s="80"/>
      <c r="H64" s="82"/>
      <c r="I64" s="50"/>
      <c r="J64" s="80"/>
      <c r="K64" s="80"/>
      <c r="L64" s="80"/>
      <c r="M64" s="81"/>
      <c r="N64" s="81"/>
      <c r="O64" s="81"/>
      <c r="P64" s="44"/>
      <c r="Q64" s="45"/>
      <c r="R64" s="46"/>
    </row>
    <row r="65" spans="1:18" s="47" customFormat="1" ht="9" hidden="1" customHeight="1">
      <c r="A65" s="78"/>
      <c r="B65" s="80"/>
      <c r="C65" s="80"/>
      <c r="D65" s="50"/>
      <c r="E65" s="80"/>
      <c r="F65" s="80"/>
      <c r="G65" s="80"/>
      <c r="H65" s="80"/>
      <c r="I65" s="50"/>
      <c r="J65" s="80"/>
      <c r="K65" s="83"/>
      <c r="L65" s="80"/>
      <c r="M65" s="81"/>
      <c r="N65" s="81"/>
      <c r="O65" s="81"/>
      <c r="P65" s="44"/>
      <c r="Q65" s="45"/>
      <c r="R65" s="46"/>
    </row>
    <row r="66" spans="1:18" s="47" customFormat="1" ht="9" hidden="1" customHeight="1">
      <c r="A66" s="78"/>
      <c r="B66" s="50"/>
      <c r="C66" s="50"/>
      <c r="D66" s="50"/>
      <c r="E66" s="80"/>
      <c r="F66" s="80"/>
      <c r="H66" s="80"/>
      <c r="I66" s="50"/>
      <c r="J66" s="82"/>
      <c r="K66" s="50"/>
      <c r="L66" s="80"/>
      <c r="M66" s="81"/>
      <c r="N66" s="81"/>
      <c r="O66" s="81"/>
      <c r="P66" s="44"/>
      <c r="Q66" s="45"/>
      <c r="R66" s="46"/>
    </row>
    <row r="67" spans="1:18" s="47" customFormat="1" ht="9" hidden="1" customHeight="1">
      <c r="A67" s="78"/>
      <c r="B67" s="80"/>
      <c r="C67" s="80"/>
      <c r="D67" s="50"/>
      <c r="E67" s="80"/>
      <c r="F67" s="80"/>
      <c r="G67" s="80"/>
      <c r="H67" s="80"/>
      <c r="I67" s="50"/>
      <c r="J67" s="80"/>
      <c r="K67" s="80"/>
      <c r="L67" s="80"/>
      <c r="M67" s="81"/>
      <c r="N67" s="81"/>
      <c r="O67" s="81"/>
      <c r="P67" s="44"/>
      <c r="Q67" s="45"/>
      <c r="R67" s="46"/>
    </row>
    <row r="68" spans="1:18" s="47" customFormat="1" ht="20.25" hidden="1" customHeight="1">
      <c r="A68" s="78"/>
      <c r="B68" s="50"/>
      <c r="C68" s="50"/>
      <c r="D68" s="50"/>
      <c r="E68" s="80"/>
      <c r="F68" s="80"/>
      <c r="H68" s="82"/>
      <c r="I68" s="50"/>
      <c r="J68" s="80"/>
      <c r="K68" s="80"/>
      <c r="L68" s="80"/>
      <c r="M68" s="81"/>
      <c r="N68" s="81"/>
      <c r="O68" s="81"/>
      <c r="P68" s="44"/>
      <c r="Q68" s="45"/>
      <c r="R68" s="46"/>
    </row>
    <row r="69" spans="1:18" s="47" customFormat="1" ht="9.6" hidden="1" customHeight="1">
      <c r="A69" s="79"/>
      <c r="B69" s="80"/>
      <c r="C69" s="80"/>
      <c r="D69" s="50"/>
      <c r="E69" s="80"/>
      <c r="F69" s="80"/>
      <c r="G69" s="80"/>
      <c r="H69" s="80"/>
      <c r="I69" s="50"/>
      <c r="J69" s="80"/>
      <c r="K69" s="80"/>
      <c r="L69" s="80"/>
      <c r="M69" s="80"/>
      <c r="N69" s="42"/>
      <c r="O69" s="42"/>
      <c r="P69" s="44"/>
      <c r="Q69" s="45"/>
      <c r="R69" s="46"/>
    </row>
    <row r="70" spans="1:18" s="91" customFormat="1" ht="6.75" hidden="1" customHeight="1">
      <c r="A70" s="85"/>
      <c r="B70" s="85"/>
      <c r="C70" s="85"/>
      <c r="D70" s="85"/>
      <c r="E70" s="86"/>
      <c r="F70" s="86"/>
      <c r="G70" s="86"/>
      <c r="H70" s="86"/>
      <c r="I70" s="87"/>
      <c r="J70" s="88"/>
      <c r="K70" s="89"/>
      <c r="L70" s="88"/>
      <c r="M70" s="89"/>
      <c r="N70" s="88"/>
      <c r="O70" s="89"/>
      <c r="P70" s="88"/>
      <c r="Q70" s="89"/>
      <c r="R70" s="90"/>
    </row>
    <row r="71" spans="1:18" s="104" customFormat="1" ht="10.5" customHeight="1">
      <c r="A71" s="92" t="s">
        <v>34</v>
      </c>
      <c r="B71" s="93"/>
      <c r="C71" s="94"/>
      <c r="D71" s="95" t="s">
        <v>35</v>
      </c>
      <c r="E71" s="96" t="s">
        <v>36</v>
      </c>
      <c r="F71" s="95"/>
      <c r="G71" s="97"/>
      <c r="H71" s="98"/>
      <c r="I71" s="95" t="s">
        <v>35</v>
      </c>
      <c r="J71" s="96" t="s">
        <v>37</v>
      </c>
      <c r="K71" s="99"/>
      <c r="L71" s="96" t="s">
        <v>38</v>
      </c>
      <c r="M71" s="100"/>
      <c r="N71" s="101" t="s">
        <v>39</v>
      </c>
      <c r="O71" s="101"/>
      <c r="P71" s="102"/>
      <c r="Q71" s="103"/>
    </row>
    <row r="72" spans="1:18" s="104" customFormat="1" ht="9" customHeight="1">
      <c r="A72" s="105" t="s">
        <v>40</v>
      </c>
      <c r="B72" s="106"/>
      <c r="C72" s="107"/>
      <c r="D72" s="108">
        <v>1</v>
      </c>
      <c r="E72" s="109" t="str">
        <f>IF(D72&gt;$Q$79,,UPPER(VLOOKUP(D72,'[1]GIRLS U10 Draw PREP'!$A$7:$R$134,2)))</f>
        <v>KOYLASS</v>
      </c>
      <c r="F72" s="110"/>
      <c r="G72" s="109"/>
      <c r="H72" s="111"/>
      <c r="I72" s="112" t="s">
        <v>41</v>
      </c>
      <c r="J72" s="106"/>
      <c r="K72" s="113"/>
      <c r="L72" s="106"/>
      <c r="M72" s="114"/>
      <c r="N72" s="115" t="s">
        <v>42</v>
      </c>
      <c r="O72" s="116"/>
      <c r="P72" s="116"/>
      <c r="Q72" s="117"/>
    </row>
    <row r="73" spans="1:18" s="104" customFormat="1" ht="9" customHeight="1">
      <c r="A73" s="105" t="s">
        <v>43</v>
      </c>
      <c r="B73" s="106"/>
      <c r="C73" s="107"/>
      <c r="D73" s="108">
        <v>2</v>
      </c>
      <c r="E73" s="109" t="str">
        <f>IF(D73&gt;$Q$79,,UPPER(VLOOKUP(D73,'[1]GIRLS U10 Draw PREP'!$A$7:$R$134,2)))</f>
        <v>FRANK</v>
      </c>
      <c r="F73" s="110"/>
      <c r="G73" s="109"/>
      <c r="H73" s="111"/>
      <c r="I73" s="112" t="s">
        <v>44</v>
      </c>
      <c r="J73" s="106"/>
      <c r="K73" s="113"/>
      <c r="L73" s="106"/>
      <c r="M73" s="114"/>
      <c r="N73" s="118"/>
      <c r="O73" s="119"/>
      <c r="P73" s="120"/>
      <c r="Q73" s="121"/>
    </row>
    <row r="74" spans="1:18" s="104" customFormat="1" ht="9" customHeight="1">
      <c r="A74" s="122" t="s">
        <v>45</v>
      </c>
      <c r="B74" s="120"/>
      <c r="C74" s="123"/>
      <c r="D74" s="108">
        <v>3</v>
      </c>
      <c r="E74" s="109">
        <f>IF(D74&gt;$Q$79,,UPPER(VLOOKUP(D74,'[1]GIRLS U10 Draw PREP'!$A$7:$R$134,2)))</f>
        <v>0</v>
      </c>
      <c r="F74" s="110"/>
      <c r="G74" s="109"/>
      <c r="H74" s="111"/>
      <c r="I74" s="112" t="s">
        <v>46</v>
      </c>
      <c r="J74" s="106"/>
      <c r="K74" s="113"/>
      <c r="L74" s="106"/>
      <c r="M74" s="114"/>
      <c r="N74" s="115" t="s">
        <v>47</v>
      </c>
      <c r="O74" s="116"/>
      <c r="P74" s="116"/>
      <c r="Q74" s="117"/>
    </row>
    <row r="75" spans="1:18" s="104" customFormat="1" ht="9" customHeight="1">
      <c r="A75" s="124"/>
      <c r="B75" s="24"/>
      <c r="C75" s="125"/>
      <c r="D75" s="108">
        <v>4</v>
      </c>
      <c r="E75" s="109">
        <f>IF(D75&gt;$Q$79,,UPPER(VLOOKUP(D75,'[1]GIRLS U10 Draw PREP'!$A$7:$R$134,2)))</f>
        <v>0</v>
      </c>
      <c r="F75" s="110"/>
      <c r="G75" s="109"/>
      <c r="H75" s="111"/>
      <c r="I75" s="112" t="s">
        <v>48</v>
      </c>
      <c r="J75" s="106"/>
      <c r="K75" s="113"/>
      <c r="L75" s="106"/>
      <c r="M75" s="114"/>
      <c r="N75" s="106"/>
      <c r="O75" s="113"/>
      <c r="P75" s="106"/>
      <c r="Q75" s="114"/>
    </row>
    <row r="76" spans="1:18" s="104" customFormat="1" ht="9" customHeight="1">
      <c r="A76" s="126" t="s">
        <v>49</v>
      </c>
      <c r="B76" s="127"/>
      <c r="C76" s="128"/>
      <c r="D76" s="108"/>
      <c r="E76" s="109"/>
      <c r="F76" s="110"/>
      <c r="G76" s="109"/>
      <c r="H76" s="111"/>
      <c r="I76" s="112" t="s">
        <v>50</v>
      </c>
      <c r="J76" s="106"/>
      <c r="K76" s="113"/>
      <c r="L76" s="106"/>
      <c r="M76" s="114"/>
      <c r="N76" s="120"/>
      <c r="O76" s="119"/>
      <c r="P76" s="120"/>
      <c r="Q76" s="121"/>
    </row>
    <row r="77" spans="1:18" s="104" customFormat="1" ht="9" customHeight="1">
      <c r="A77" s="105" t="s">
        <v>40</v>
      </c>
      <c r="B77" s="106"/>
      <c r="C77" s="107"/>
      <c r="D77" s="108"/>
      <c r="E77" s="109"/>
      <c r="F77" s="110"/>
      <c r="G77" s="109"/>
      <c r="H77" s="111"/>
      <c r="I77" s="112" t="s">
        <v>51</v>
      </c>
      <c r="J77" s="106"/>
      <c r="K77" s="113"/>
      <c r="L77" s="106"/>
      <c r="M77" s="114"/>
      <c r="N77" s="115" t="s">
        <v>52</v>
      </c>
      <c r="O77" s="116"/>
      <c r="P77" s="116"/>
      <c r="Q77" s="117"/>
    </row>
    <row r="78" spans="1:18" s="104" customFormat="1" ht="9" customHeight="1">
      <c r="A78" s="105" t="s">
        <v>53</v>
      </c>
      <c r="B78" s="106"/>
      <c r="C78" s="129"/>
      <c r="D78" s="108"/>
      <c r="E78" s="109"/>
      <c r="F78" s="110"/>
      <c r="G78" s="109"/>
      <c r="H78" s="111"/>
      <c r="I78" s="112" t="s">
        <v>54</v>
      </c>
      <c r="J78" s="106"/>
      <c r="K78" s="113"/>
      <c r="L78" s="106"/>
      <c r="M78" s="114"/>
      <c r="N78" s="106"/>
      <c r="O78" s="113"/>
      <c r="P78" s="106"/>
      <c r="Q78" s="114"/>
    </row>
    <row r="79" spans="1:18" s="104" customFormat="1" ht="9" customHeight="1">
      <c r="A79" s="122" t="s">
        <v>55</v>
      </c>
      <c r="B79" s="120"/>
      <c r="C79" s="130"/>
      <c r="D79" s="131"/>
      <c r="E79" s="132"/>
      <c r="F79" s="133"/>
      <c r="G79" s="132"/>
      <c r="H79" s="134"/>
      <c r="I79" s="135" t="s">
        <v>56</v>
      </c>
      <c r="J79" s="120"/>
      <c r="K79" s="119"/>
      <c r="L79" s="120"/>
      <c r="M79" s="121"/>
      <c r="N79" s="120" t="str">
        <f>Q4</f>
        <v>Rchard Sorrillo</v>
      </c>
      <c r="O79" s="119"/>
      <c r="P79" s="120"/>
      <c r="Q79" s="136">
        <f>MIN(4,'[1]GIRLS U10 Draw PREP'!R5)</f>
        <v>2</v>
      </c>
    </row>
  </sheetData>
  <mergeCells count="1">
    <mergeCell ref="A4:C4"/>
  </mergeCells>
  <phoneticPr fontId="0" type="noConversion"/>
  <conditionalFormatting sqref="F67:H67 F51:H51 F53:H53 F39:H39 F41:H41 F43:H43 F45:H45 F47:H47 G23 G25 G27 G29 G31 G33 G35 G37 F49:H49 F69:H69 F55:H55 F57:H57 F59:H59 F61:H61 F63:H63 F65:H65 G7 G9 G11 G13 G15 G17 G19 G21">
    <cfRule type="expression" dxfId="167" priority="14" stopIfTrue="1">
      <formula>AND($D7&lt;9,$C7&gt;0)</formula>
    </cfRule>
  </conditionalFormatting>
  <conditionalFormatting sqref="H40 H60 J50 H24 H48 H32 J58 H68 H36 H56 J66 H64 J10 L46 H28 L14 J18 J26 J34 L30 L62 H44 J42 H52 H8 H16 H20 H12 N22">
    <cfRule type="expression" dxfId="166" priority="11" stopIfTrue="1">
      <formula>AND($N$1="CU",H8="Umpire")</formula>
    </cfRule>
    <cfRule type="expression" dxfId="165" priority="12" stopIfTrue="1">
      <formula>AND($N$1="CU",H8&lt;&gt;"Umpire",I8&lt;&gt;"")</formula>
    </cfRule>
    <cfRule type="expression" dxfId="164" priority="13" stopIfTrue="1">
      <formula>AND($N$1="CU",H8&lt;&gt;"Umpire")</formula>
    </cfRule>
  </conditionalFormatting>
  <conditionalFormatting sqref="D53 D47 D45 D43 D41 D39 D69 D67 D49 D65 D63 D61 D59 D57 D55 D51">
    <cfRule type="expression" dxfId="163" priority="10" stopIfTrue="1">
      <formula>AND($D39&lt;9,$C39&gt;0)</formula>
    </cfRule>
  </conditionalFormatting>
  <conditionalFormatting sqref="E55 E57 E59 E61 E63 E65 E67 E69 E39 E41 E43 E45 E47 E49 E51 E53">
    <cfRule type="cellIs" dxfId="162" priority="8" stopIfTrue="1" operator="equal">
      <formula>"Bye"</formula>
    </cfRule>
    <cfRule type="expression" dxfId="161" priority="9" stopIfTrue="1">
      <formula>AND($D39&lt;9,$C39&gt;0)</formula>
    </cfRule>
  </conditionalFormatting>
  <conditionalFormatting sqref="L10 L18 L26 L34 N30 N62 L58 L66 N14 N46 L42 L50 P22 J8 J12 J16 J20 J24 J28 J32 J36 J56 J60 J64 J68 J40 J44 J48 J52">
    <cfRule type="expression" dxfId="160" priority="6" stopIfTrue="1">
      <formula>I8="as"</formula>
    </cfRule>
    <cfRule type="expression" dxfId="159" priority="7" stopIfTrue="1">
      <formula>I8="bs"</formula>
    </cfRule>
  </conditionalFormatting>
  <conditionalFormatting sqref="B7 B9 B11 B13 B15 B17 B19 B21 B23 B25 B27 B29 B31 B33 B35 B37 B55 B57 B59 B61 B63 B65 B67 B69 B39 B41 B43 B45 B47 B49 B51 B53">
    <cfRule type="cellIs" dxfId="158" priority="4" stopIfTrue="1" operator="equal">
      <formula>"QA"</formula>
    </cfRule>
    <cfRule type="cellIs" dxfId="157" priority="5" stopIfTrue="1" operator="equal">
      <formula>"DA"</formula>
    </cfRule>
  </conditionalFormatting>
  <conditionalFormatting sqref="I8 I12 I16 I20 I24 I28 I32 I36 M30 M14 K10 K34 Q79 K18 K26 O22">
    <cfRule type="expression" dxfId="156" priority="3" stopIfTrue="1">
      <formula>$N$1="CU"</formula>
    </cfRule>
  </conditionalFormatting>
  <conditionalFormatting sqref="E35 E37 E25 E33 E31 E29 E27 E23 E19 E21 E9 E17 E15 E13 E11 E7">
    <cfRule type="cellIs" dxfId="155" priority="2" stopIfTrue="1" operator="equal">
      <formula>"Bye"</formula>
    </cfRule>
  </conditionalFormatting>
  <conditionalFormatting sqref="D9 D7 D11 D13 D15 D17 D19 D21 D23 D25 D27 D29 D31 D33 D35 D37">
    <cfRule type="expression" dxfId="154" priority="1"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433070866141736" right="0.35433070866141736" top="0.78740157480314965" bottom="0.39370078740157483" header="0" footer="0"/>
  <pageSetup scale="130"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sheetPr codeName="Sheet146">
    <pageSetUpPr fitToPage="1"/>
  </sheetPr>
  <dimension ref="A1:T79"/>
  <sheetViews>
    <sheetView showGridLines="0" showZeros="0" topLeftCell="A3" workbookViewId="0">
      <selection activeCell="G14" sqref="G14"/>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7" customWidth="1"/>
    <col min="10" max="10" width="10.7109375" customWidth="1"/>
    <col min="11" max="11" width="1.7109375" style="137" customWidth="1"/>
    <col min="12" max="12" width="10.7109375" customWidth="1"/>
    <col min="13" max="13" width="1.7109375" style="138" customWidth="1"/>
    <col min="14" max="14" width="10.7109375" customWidth="1"/>
    <col min="15" max="15" width="1.7109375" style="137" customWidth="1"/>
    <col min="16" max="16" width="10.7109375" customWidth="1"/>
    <col min="17" max="17" width="1.7109375" style="138" customWidth="1"/>
    <col min="18" max="18" width="9.140625" hidden="1" customWidth="1"/>
    <col min="19" max="19" width="8.7109375" customWidth="1"/>
    <col min="20" max="20" width="9.140625" hidden="1" customWidth="1"/>
  </cols>
  <sheetData>
    <row r="1" spans="1:20" s="7" customFormat="1" ht="21.75" hidden="1" customHeight="1">
      <c r="A1" s="1">
        <f>'[7]Week SetUp'!$A$6</f>
        <v>0</v>
      </c>
      <c r="B1" s="1"/>
      <c r="C1" s="2"/>
      <c r="D1" s="2"/>
      <c r="E1" s="2"/>
      <c r="F1" s="2"/>
      <c r="G1" s="2"/>
      <c r="H1" s="2"/>
      <c r="I1" s="3"/>
      <c r="J1" s="5"/>
      <c r="K1" s="5"/>
      <c r="L1" s="6"/>
      <c r="M1" s="3"/>
      <c r="N1" s="3" t="s">
        <v>2</v>
      </c>
      <c r="O1" s="3"/>
      <c r="P1" s="2"/>
      <c r="Q1" s="3"/>
    </row>
    <row r="2" spans="1:20" s="12" customFormat="1" ht="55.5" hidden="1" customHeight="1">
      <c r="A2" s="8"/>
      <c r="B2" s="8"/>
      <c r="C2" s="8"/>
      <c r="D2" s="8"/>
      <c r="E2" s="8"/>
      <c r="F2" s="9"/>
      <c r="G2" s="10"/>
      <c r="H2" s="10"/>
      <c r="I2" s="11"/>
      <c r="J2" s="5"/>
      <c r="K2" s="5"/>
      <c r="L2" s="5"/>
      <c r="M2" s="11"/>
      <c r="N2" s="10"/>
      <c r="O2" s="11"/>
      <c r="P2" s="10"/>
      <c r="Q2" s="11"/>
    </row>
    <row r="3" spans="1:20" s="16" customFormat="1" ht="14.25" customHeight="1">
      <c r="A3" s="139" t="s">
        <v>4</v>
      </c>
      <c r="B3" s="139"/>
      <c r="C3" s="139"/>
      <c r="D3" s="139" t="s">
        <v>168</v>
      </c>
      <c r="E3" s="139"/>
      <c r="F3" s="139"/>
      <c r="G3" s="139"/>
      <c r="H3" s="140" t="s">
        <v>169</v>
      </c>
      <c r="I3" s="141"/>
      <c r="J3" s="142"/>
      <c r="K3" s="141"/>
      <c r="L3" s="143"/>
      <c r="M3" s="141"/>
      <c r="N3" s="143"/>
      <c r="O3" s="141"/>
      <c r="P3" s="139"/>
      <c r="Q3" s="144" t="s">
        <v>8</v>
      </c>
    </row>
    <row r="4" spans="1:20" s="23" customFormat="1" ht="11.25" customHeight="1" thickBot="1">
      <c r="A4" s="170"/>
      <c r="B4" s="170"/>
      <c r="C4" s="170"/>
      <c r="D4" s="17"/>
      <c r="E4" s="17"/>
      <c r="F4" s="17">
        <f>'[7]Week SetUp'!$C$10</f>
        <v>0</v>
      </c>
      <c r="G4" s="18"/>
      <c r="H4" s="17"/>
      <c r="I4" s="19"/>
      <c r="J4" s="20">
        <f>'[7]Week SetUp'!$D$10</f>
        <v>0</v>
      </c>
      <c r="K4" s="19"/>
      <c r="L4" s="21">
        <f>'[7]Week SetUp'!$A$12</f>
        <v>0</v>
      </c>
      <c r="M4" s="19"/>
      <c r="N4" s="17"/>
      <c r="O4" s="19"/>
      <c r="P4" s="17"/>
      <c r="Q4" s="22" t="s">
        <v>10</v>
      </c>
    </row>
    <row r="5" spans="1:20" s="16" customFormat="1" ht="9">
      <c r="A5" s="24"/>
      <c r="B5" s="25" t="s">
        <v>11</v>
      </c>
      <c r="C5" s="25" t="s">
        <v>12</v>
      </c>
      <c r="D5" s="25" t="s">
        <v>13</v>
      </c>
      <c r="E5" s="26" t="s">
        <v>14</v>
      </c>
      <c r="F5" s="26" t="s">
        <v>15</v>
      </c>
      <c r="G5" s="26"/>
      <c r="H5" s="26" t="s">
        <v>16</v>
      </c>
      <c r="I5" s="26"/>
      <c r="J5" s="25" t="s">
        <v>17</v>
      </c>
      <c r="K5" s="27"/>
      <c r="L5" s="25" t="s">
        <v>18</v>
      </c>
      <c r="M5" s="27"/>
      <c r="N5" s="25" t="s">
        <v>19</v>
      </c>
      <c r="O5" s="27"/>
      <c r="P5" s="25" t="s">
        <v>20</v>
      </c>
      <c r="Q5" s="28"/>
    </row>
    <row r="6" spans="1:20" s="16" customFormat="1" ht="3.75" customHeight="1" thickBot="1">
      <c r="A6" s="29"/>
      <c r="B6" s="30"/>
      <c r="C6" s="31"/>
      <c r="D6" s="30"/>
      <c r="E6" s="32"/>
      <c r="F6" s="32"/>
      <c r="G6" s="33"/>
      <c r="H6" s="32"/>
      <c r="I6" s="34"/>
      <c r="J6" s="30"/>
      <c r="K6" s="34"/>
      <c r="L6" s="30"/>
      <c r="M6" s="34"/>
      <c r="N6" s="30"/>
      <c r="O6" s="34"/>
      <c r="P6" s="30"/>
      <c r="Q6" s="35"/>
    </row>
    <row r="7" spans="1:20" s="47" customFormat="1" ht="10.5" customHeight="1">
      <c r="A7" s="36">
        <v>1</v>
      </c>
      <c r="B7" s="37">
        <f>IF($D7="","",VLOOKUP($D7,'[7]Men Si Main Draw Prep'!$A$7:$P$22,15))</f>
        <v>0</v>
      </c>
      <c r="C7" s="37">
        <f>IF($D7="","",VLOOKUP($D7,'[7]Men Si Main Draw Prep'!$A$7:$P$22,16))</f>
        <v>0</v>
      </c>
      <c r="D7" s="38">
        <v>1</v>
      </c>
      <c r="E7" s="39" t="str">
        <f>UPPER(IF($D7="","",VLOOKUP($D7,'[7]Men Si Main Draw Prep'!$A$7:$P$22,2)))</f>
        <v>LEWIS</v>
      </c>
      <c r="F7" s="39" t="str">
        <f>IF($D7="","",VLOOKUP($D7,'[7]Men Si Main Draw Prep'!$A$7:$P$22,3))</f>
        <v xml:space="preserve">JAVIER </v>
      </c>
      <c r="G7" s="39"/>
      <c r="H7" s="39">
        <f>IF($D7="","",VLOOKUP($D7,'[7]Men Si Main Draw Prep'!$A$7:$P$22,4))</f>
        <v>0</v>
      </c>
      <c r="I7" s="40"/>
      <c r="J7" s="41"/>
      <c r="K7" s="41"/>
      <c r="L7" s="41"/>
      <c r="M7" s="41"/>
      <c r="N7" s="42"/>
      <c r="O7" s="43"/>
      <c r="P7" s="44"/>
      <c r="Q7" s="45"/>
      <c r="R7" s="46"/>
      <c r="T7" s="48" t="str">
        <f>'[7]SetUp Officials'!P21</f>
        <v>Umpire</v>
      </c>
    </row>
    <row r="8" spans="1:20" s="47" customFormat="1" ht="9.6" customHeight="1">
      <c r="A8" s="49"/>
      <c r="B8" s="50"/>
      <c r="C8" s="50"/>
      <c r="D8" s="50"/>
      <c r="E8" s="41"/>
      <c r="F8" s="41"/>
      <c r="G8" s="51"/>
      <c r="H8" s="52"/>
      <c r="I8" s="53" t="s">
        <v>21</v>
      </c>
      <c r="J8" s="167" t="s">
        <v>170</v>
      </c>
      <c r="K8" s="54"/>
      <c r="L8" s="41"/>
      <c r="M8" s="41"/>
      <c r="N8" s="42"/>
      <c r="O8" s="43"/>
      <c r="P8" s="44"/>
      <c r="Q8" s="45"/>
      <c r="R8" s="46"/>
      <c r="T8" s="55" t="str">
        <f>'[7]SetUp Officials'!P22</f>
        <v xml:space="preserve"> </v>
      </c>
    </row>
    <row r="9" spans="1:20" s="47" customFormat="1" ht="9.6" customHeight="1">
      <c r="A9" s="49">
        <v>2</v>
      </c>
      <c r="B9" s="37" t="str">
        <f>IF($D9="","",VLOOKUP($D9,'[7]Men Si Main Draw Prep'!$A$7:$P$22,15))</f>
        <v/>
      </c>
      <c r="C9" s="37" t="str">
        <f>IF($D9="","",VLOOKUP($D9,'[7]Men Si Main Draw Prep'!$A$7:$P$22,16))</f>
        <v/>
      </c>
      <c r="D9" s="168"/>
      <c r="E9" s="37" t="s">
        <v>141</v>
      </c>
      <c r="F9" s="37" t="str">
        <f>IF($D9="","",VLOOKUP($D9,'[7]Men Si Main Draw Prep'!$A$7:$P$22,3))</f>
        <v/>
      </c>
      <c r="G9" s="37"/>
      <c r="H9" s="37" t="str">
        <f>IF($D9="","",VLOOKUP($D9,'[7]Men Si Main Draw Prep'!$A$7:$P$22,4))</f>
        <v/>
      </c>
      <c r="I9" s="56"/>
      <c r="J9" s="41"/>
      <c r="K9" s="57"/>
      <c r="L9" s="41"/>
      <c r="M9" s="41"/>
      <c r="N9" s="42"/>
      <c r="O9" s="43"/>
      <c r="P9" s="44"/>
      <c r="Q9" s="45"/>
      <c r="R9" s="46"/>
      <c r="T9" s="55" t="str">
        <f>'[7]SetUp Officials'!P23</f>
        <v xml:space="preserve"> </v>
      </c>
    </row>
    <row r="10" spans="1:20" s="47" customFormat="1" ht="9.6" customHeight="1">
      <c r="A10" s="49"/>
      <c r="B10" s="50"/>
      <c r="C10" s="50"/>
      <c r="D10" s="58"/>
      <c r="E10" s="41"/>
      <c r="F10" s="41"/>
      <c r="G10" s="51"/>
      <c r="H10" s="41"/>
      <c r="I10" s="59"/>
      <c r="J10" s="52"/>
      <c r="K10" s="60"/>
      <c r="L10" s="54" t="s">
        <v>170</v>
      </c>
      <c r="M10" s="61"/>
      <c r="N10" s="62"/>
      <c r="O10" s="62"/>
      <c r="P10" s="44"/>
      <c r="Q10" s="45"/>
      <c r="R10" s="46"/>
      <c r="T10" s="55" t="str">
        <f>'[7]SetUp Officials'!P24</f>
        <v xml:space="preserve"> </v>
      </c>
    </row>
    <row r="11" spans="1:20" s="47" customFormat="1" ht="9.6" customHeight="1">
      <c r="A11" s="49">
        <v>3</v>
      </c>
      <c r="B11" s="37">
        <f>IF($D11="","",VLOOKUP($D11,'[7]Men Si Main Draw Prep'!$A$7:$P$22,15))</f>
        <v>0</v>
      </c>
      <c r="C11" s="37">
        <f>IF($D11="","",VLOOKUP($D11,'[7]Men Si Main Draw Prep'!$A$7:$P$22,16))</f>
        <v>0</v>
      </c>
      <c r="D11" s="38">
        <v>13</v>
      </c>
      <c r="E11" s="37" t="str">
        <f>UPPER(IF($D11="","",VLOOKUP($D11,'[7]Men Si Main Draw Prep'!$A$7:$P$22,2)))</f>
        <v>MOONISAR</v>
      </c>
      <c r="F11" s="37" t="str">
        <f>IF($D11="","",VLOOKUP($D11,'[7]Men Si Main Draw Prep'!$A$7:$P$22,3))</f>
        <v>Keshan</v>
      </c>
      <c r="G11" s="37"/>
      <c r="H11" s="37">
        <f>IF($D11="","",VLOOKUP($D11,'[7]Men Si Main Draw Prep'!$A$7:$P$22,4))</f>
        <v>0</v>
      </c>
      <c r="I11" s="40"/>
      <c r="J11" s="41"/>
      <c r="K11" s="63"/>
      <c r="L11" s="41" t="s">
        <v>171</v>
      </c>
      <c r="M11" s="64"/>
      <c r="N11" s="62"/>
      <c r="O11" s="62"/>
      <c r="P11" s="44"/>
      <c r="Q11" s="45"/>
      <c r="R11" s="46"/>
      <c r="T11" s="55" t="str">
        <f>'[7]SetUp Officials'!P25</f>
        <v xml:space="preserve"> </v>
      </c>
    </row>
    <row r="12" spans="1:20" s="47" customFormat="1" ht="9.6" customHeight="1">
      <c r="A12" s="49"/>
      <c r="B12" s="50"/>
      <c r="C12" s="50"/>
      <c r="D12" s="58"/>
      <c r="E12" s="41"/>
      <c r="F12" s="41"/>
      <c r="G12" s="51"/>
      <c r="H12" s="52"/>
      <c r="I12" s="53"/>
      <c r="J12" s="54" t="s">
        <v>172</v>
      </c>
      <c r="K12" s="65"/>
      <c r="L12" s="41"/>
      <c r="M12" s="64"/>
      <c r="N12" s="62"/>
      <c r="O12" s="62"/>
      <c r="P12" s="44"/>
      <c r="Q12" s="45"/>
      <c r="R12" s="46"/>
      <c r="T12" s="55" t="str">
        <f>'[7]SetUp Officials'!P26</f>
        <v xml:space="preserve"> </v>
      </c>
    </row>
    <row r="13" spans="1:20" s="47" customFormat="1" ht="9.6" customHeight="1">
      <c r="A13" s="49">
        <v>4</v>
      </c>
      <c r="B13" s="37">
        <f>IF($D13="","",VLOOKUP($D13,'[7]Men Si Main Draw Prep'!$A$7:$P$22,15))</f>
        <v>0</v>
      </c>
      <c r="C13" s="37">
        <f>IF($D13="","",VLOOKUP($D13,'[7]Men Si Main Draw Prep'!$A$7:$P$22,16))</f>
        <v>0</v>
      </c>
      <c r="D13" s="38">
        <v>12</v>
      </c>
      <c r="E13" s="37" t="str">
        <f>UPPER(IF($D13="","",VLOOKUP($D13,'[7]Men Si Main Draw Prep'!$A$7:$P$22,2)))</f>
        <v>BERNARD</v>
      </c>
      <c r="F13" s="37" t="str">
        <f>IF($D13="","",VLOOKUP($D13,'[7]Men Si Main Draw Prep'!$A$7:$P$22,3))</f>
        <v>Shaquille</v>
      </c>
      <c r="G13" s="37"/>
      <c r="H13" s="37">
        <f>IF($D13="","",VLOOKUP($D13,'[7]Men Si Main Draw Prep'!$A$7:$P$22,4))</f>
        <v>0</v>
      </c>
      <c r="I13" s="66"/>
      <c r="J13" s="41"/>
      <c r="K13" s="41"/>
      <c r="L13" s="41"/>
      <c r="M13" s="64"/>
      <c r="N13" s="62"/>
      <c r="O13" s="62"/>
      <c r="P13" s="44"/>
      <c r="Q13" s="45"/>
      <c r="R13" s="46"/>
      <c r="T13" s="55" t="str">
        <f>'[7]SetUp Officials'!P27</f>
        <v xml:space="preserve"> </v>
      </c>
    </row>
    <row r="14" spans="1:20" s="47" customFormat="1" ht="9.6" customHeight="1">
      <c r="A14" s="49"/>
      <c r="B14" s="50"/>
      <c r="C14" s="50"/>
      <c r="D14" s="58"/>
      <c r="E14" s="41"/>
      <c r="F14" s="41"/>
      <c r="G14" s="51"/>
      <c r="H14" s="67"/>
      <c r="I14" s="59"/>
      <c r="J14" s="41"/>
      <c r="K14" s="41"/>
      <c r="L14" s="52"/>
      <c r="M14" s="60"/>
      <c r="N14" s="54" t="s">
        <v>170</v>
      </c>
      <c r="O14" s="61"/>
      <c r="P14" s="44"/>
      <c r="Q14" s="45"/>
      <c r="R14" s="46"/>
      <c r="T14" s="55" t="str">
        <f>'[7]SetUp Officials'!P28</f>
        <v xml:space="preserve"> </v>
      </c>
    </row>
    <row r="15" spans="1:20" s="47" customFormat="1" ht="9.6" customHeight="1">
      <c r="A15" s="36">
        <v>5</v>
      </c>
      <c r="B15" s="37">
        <f>IF($D15="","",VLOOKUP($D15,'[7]Men Si Main Draw Prep'!$A$7:$P$22,15))</f>
        <v>0</v>
      </c>
      <c r="C15" s="37">
        <f>IF($D15="","",VLOOKUP($D15,'[7]Men Si Main Draw Prep'!$A$7:$P$22,16))</f>
        <v>0</v>
      </c>
      <c r="D15" s="38">
        <v>4</v>
      </c>
      <c r="E15" s="37" t="str">
        <f>UPPER(IF($D15="","",VLOOKUP($D15,'[7]Men Si Main Draw Prep'!$A$7:$P$22,2)))</f>
        <v>LANSER</v>
      </c>
      <c r="F15" s="37" t="str">
        <f>IF($D15="","",VLOOKUP($D15,'[7]Men Si Main Draw Prep'!$A$7:$P$22,3))</f>
        <v>Scott</v>
      </c>
      <c r="G15" s="37"/>
      <c r="H15" s="39">
        <f>IF($D15="","",VLOOKUP($D15,'[7]Men Si Main Draw Prep'!$A$7:$P$22,4))</f>
        <v>0</v>
      </c>
      <c r="I15" s="68"/>
      <c r="J15" s="41"/>
      <c r="K15" s="41"/>
      <c r="L15" s="41"/>
      <c r="M15" s="64"/>
      <c r="N15" s="41" t="s">
        <v>173</v>
      </c>
      <c r="O15" s="64"/>
      <c r="P15" s="44"/>
      <c r="Q15" s="45"/>
      <c r="R15" s="46"/>
      <c r="T15" s="55" t="str">
        <f>'[7]SetUp Officials'!P29</f>
        <v xml:space="preserve"> </v>
      </c>
    </row>
    <row r="16" spans="1:20" s="47" customFormat="1" ht="9.6" customHeight="1" thickBot="1">
      <c r="A16" s="49"/>
      <c r="B16" s="50"/>
      <c r="C16" s="50"/>
      <c r="D16" s="58"/>
      <c r="E16" s="41"/>
      <c r="F16" s="41"/>
      <c r="G16" s="51"/>
      <c r="H16" s="52"/>
      <c r="I16" s="53" t="s">
        <v>21</v>
      </c>
      <c r="J16" s="54" t="s">
        <v>158</v>
      </c>
      <c r="K16" s="54"/>
      <c r="L16" s="41"/>
      <c r="M16" s="64"/>
      <c r="N16" s="62"/>
      <c r="O16" s="64"/>
      <c r="P16" s="44"/>
      <c r="Q16" s="45"/>
      <c r="R16" s="46"/>
      <c r="T16" s="72" t="str">
        <f>'[7]SetUp Officials'!P30</f>
        <v>None</v>
      </c>
    </row>
    <row r="17" spans="1:18" s="47" customFormat="1" ht="9.6" customHeight="1">
      <c r="A17" s="49">
        <v>6</v>
      </c>
      <c r="B17" s="37">
        <f>IF($D17="","",VLOOKUP($D17,'[7]Men Si Main Draw Prep'!$A$7:$P$22,15))</f>
        <v>0</v>
      </c>
      <c r="C17" s="37">
        <f>IF($D17="","",VLOOKUP($D17,'[7]Men Si Main Draw Prep'!$A$7:$P$22,16))</f>
        <v>0</v>
      </c>
      <c r="D17" s="169">
        <v>9</v>
      </c>
      <c r="E17" s="37" t="str">
        <f>UPPER(IF($D17="","",VLOOKUP($D17,'[7]Men Si Main Draw Prep'!$A$7:$P$22,2)))</f>
        <v>MOHAMMED</v>
      </c>
      <c r="F17" s="37" t="str">
        <f>IF($D17="","",VLOOKUP($D17,'[7]Men Si Main Draw Prep'!$A$7:$P$22,3))</f>
        <v>Ibrahim</v>
      </c>
      <c r="G17" s="37"/>
      <c r="H17" s="37">
        <f>IF($D17="","",VLOOKUP($D17,'[7]Men Si Main Draw Prep'!$A$7:$P$22,4))</f>
        <v>0</v>
      </c>
      <c r="I17" s="56"/>
      <c r="J17" s="41" t="s">
        <v>174</v>
      </c>
      <c r="K17" s="57"/>
      <c r="L17" s="41"/>
      <c r="M17" s="64"/>
      <c r="N17" s="62"/>
      <c r="O17" s="64"/>
      <c r="P17" s="44"/>
      <c r="Q17" s="45"/>
      <c r="R17" s="46"/>
    </row>
    <row r="18" spans="1:18" s="47" customFormat="1" ht="9.6" customHeight="1">
      <c r="A18" s="49"/>
      <c r="B18" s="50"/>
      <c r="C18" s="50"/>
      <c r="D18" s="58"/>
      <c r="E18" s="41"/>
      <c r="F18" s="41"/>
      <c r="G18" s="51"/>
      <c r="H18" s="41"/>
      <c r="I18" s="59"/>
      <c r="J18" s="52"/>
      <c r="K18" s="60"/>
      <c r="L18" s="54" t="s">
        <v>158</v>
      </c>
      <c r="M18" s="73"/>
      <c r="N18" s="62"/>
      <c r="O18" s="64"/>
      <c r="P18" s="44"/>
      <c r="Q18" s="45"/>
      <c r="R18" s="46"/>
    </row>
    <row r="19" spans="1:18" s="47" customFormat="1" ht="9.6" customHeight="1">
      <c r="A19" s="49">
        <v>7</v>
      </c>
      <c r="B19" s="37">
        <f>IF($D19="","",VLOOKUP($D19,'[7]Men Si Main Draw Prep'!$A$7:$P$22,15))</f>
        <v>0</v>
      </c>
      <c r="C19" s="37">
        <f>IF($D19="","",VLOOKUP($D19,'[7]Men Si Main Draw Prep'!$A$7:$P$22,16))</f>
        <v>0</v>
      </c>
      <c r="D19" s="38">
        <v>11</v>
      </c>
      <c r="E19" s="37" t="str">
        <f>UPPER(IF($D19="","",VLOOKUP($D19,'[7]Men Si Main Draw Prep'!$A$7:$P$22,2)))</f>
        <v>VALENTINE</v>
      </c>
      <c r="F19" s="37" t="str">
        <f>IF($D19="","",VLOOKUP($D19,'[7]Men Si Main Draw Prep'!$A$7:$P$22,3))</f>
        <v>Kristyan</v>
      </c>
      <c r="G19" s="37"/>
      <c r="H19" s="37">
        <f>IF($D19="","",VLOOKUP($D19,'[7]Men Si Main Draw Prep'!$A$7:$P$22,4))</f>
        <v>0</v>
      </c>
      <c r="I19" s="40"/>
      <c r="J19" s="41"/>
      <c r="K19" s="63"/>
      <c r="L19" s="41" t="s">
        <v>175</v>
      </c>
      <c r="M19" s="62"/>
      <c r="N19" s="62"/>
      <c r="O19" s="64"/>
      <c r="P19" s="44"/>
      <c r="Q19" s="45"/>
      <c r="R19" s="46"/>
    </row>
    <row r="20" spans="1:18" s="47" customFormat="1" ht="9.6" customHeight="1">
      <c r="A20" s="49"/>
      <c r="B20" s="50"/>
      <c r="C20" s="50"/>
      <c r="D20" s="50"/>
      <c r="E20" s="41"/>
      <c r="F20" s="41"/>
      <c r="G20" s="51"/>
      <c r="H20" s="52"/>
      <c r="I20" s="53" t="s">
        <v>28</v>
      </c>
      <c r="J20" s="54" t="s">
        <v>176</v>
      </c>
      <c r="K20" s="65"/>
      <c r="L20" s="41"/>
      <c r="M20" s="62"/>
      <c r="N20" s="62"/>
      <c r="O20" s="64"/>
      <c r="P20" s="44"/>
      <c r="Q20" s="45"/>
      <c r="R20" s="46"/>
    </row>
    <row r="21" spans="1:18" s="47" customFormat="1" ht="9.6" customHeight="1">
      <c r="A21" s="49">
        <v>8</v>
      </c>
      <c r="B21" s="37">
        <f>IF($D21="","",VLOOKUP($D21,'[7]Men Si Main Draw Prep'!$A$7:$P$22,15))</f>
        <v>0</v>
      </c>
      <c r="C21" s="37">
        <f>IF($D21="","",VLOOKUP($D21,'[7]Men Si Main Draw Prep'!$A$7:$P$22,16))</f>
        <v>0</v>
      </c>
      <c r="D21" s="38">
        <v>6</v>
      </c>
      <c r="E21" s="37" t="str">
        <f>UPPER(IF($D21="","",VLOOKUP($D21,'[7]Men Si Main Draw Prep'!$A$7:$P$22,2)))</f>
        <v>HACKSHAW</v>
      </c>
      <c r="F21" s="37" t="str">
        <f>IF($D21="","",VLOOKUP($D21,'[7]Men Si Main Draw Prep'!$A$7:$P$22,3))</f>
        <v>Ross</v>
      </c>
      <c r="G21" s="37"/>
      <c r="H21" s="37">
        <f>IF($D21="","",VLOOKUP($D21,'[7]Men Si Main Draw Prep'!$A$7:$P$22,4))</f>
        <v>0</v>
      </c>
      <c r="I21" s="66"/>
      <c r="J21" s="41" t="s">
        <v>177</v>
      </c>
      <c r="K21" s="41"/>
      <c r="L21" s="41"/>
      <c r="M21" s="62"/>
      <c r="N21" s="62"/>
      <c r="O21" s="64"/>
      <c r="P21" s="44"/>
      <c r="Q21" s="45"/>
      <c r="R21" s="46"/>
    </row>
    <row r="22" spans="1:18" s="47" customFormat="1" ht="9.6" customHeight="1">
      <c r="A22" s="49"/>
      <c r="B22" s="50"/>
      <c r="C22" s="50"/>
      <c r="D22" s="50"/>
      <c r="E22" s="67"/>
      <c r="F22" s="67"/>
      <c r="G22" s="74"/>
      <c r="H22" s="67"/>
      <c r="I22" s="59"/>
      <c r="J22" s="41"/>
      <c r="K22" s="41"/>
      <c r="L22" s="41"/>
      <c r="M22" s="62"/>
      <c r="N22" s="52"/>
      <c r="O22" s="60"/>
      <c r="P22" s="54" t="s">
        <v>140</v>
      </c>
      <c r="Q22" s="61"/>
      <c r="R22" s="46"/>
    </row>
    <row r="23" spans="1:18" s="47" customFormat="1" ht="9.6" customHeight="1">
      <c r="A23" s="49">
        <v>9</v>
      </c>
      <c r="B23" s="37">
        <f>IF($D23="","",VLOOKUP($D23,'[7]Men Si Main Draw Prep'!$A$7:$P$22,15))</f>
        <v>0</v>
      </c>
      <c r="C23" s="37">
        <f>IF($D23="","",VLOOKUP($D23,'[7]Men Si Main Draw Prep'!$A$7:$P$22,16))</f>
        <v>0</v>
      </c>
      <c r="D23" s="38">
        <v>8</v>
      </c>
      <c r="E23" s="37" t="str">
        <f>UPPER(IF($D23="","",VLOOKUP($D23,'[7]Men Si Main Draw Prep'!$A$7:$P$22,2)))</f>
        <v>LEGALL</v>
      </c>
      <c r="F23" s="37" t="str">
        <f>IF($D23="","",VLOOKUP($D23,'[7]Men Si Main Draw Prep'!$A$7:$P$22,3))</f>
        <v>Jason</v>
      </c>
      <c r="G23" s="37"/>
      <c r="H23" s="37">
        <f>IF($D23="","",VLOOKUP($D23,'[7]Men Si Main Draw Prep'!$A$7:$P$22,4))</f>
        <v>0</v>
      </c>
      <c r="I23" s="40"/>
      <c r="J23" s="41"/>
      <c r="K23" s="41"/>
      <c r="L23" s="41"/>
      <c r="M23" s="62"/>
      <c r="N23" s="41"/>
      <c r="O23" s="64"/>
      <c r="P23" s="41" t="s">
        <v>199</v>
      </c>
      <c r="Q23" s="62"/>
      <c r="R23" s="46"/>
    </row>
    <row r="24" spans="1:18" s="47" customFormat="1" ht="9.6" customHeight="1">
      <c r="A24" s="49"/>
      <c r="B24" s="50"/>
      <c r="C24" s="50"/>
      <c r="D24" s="50"/>
      <c r="E24" s="41"/>
      <c r="F24" s="41"/>
      <c r="G24" s="51"/>
      <c r="H24" s="52"/>
      <c r="I24" s="53"/>
      <c r="J24" s="54" t="s">
        <v>154</v>
      </c>
      <c r="K24" s="54"/>
      <c r="L24" s="41"/>
      <c r="M24" s="62"/>
      <c r="N24" s="62"/>
      <c r="O24" s="64"/>
      <c r="P24" s="44"/>
      <c r="Q24" s="45"/>
      <c r="R24" s="46"/>
    </row>
    <row r="25" spans="1:18" s="47" customFormat="1" ht="9.6" customHeight="1">
      <c r="A25" s="49">
        <v>10</v>
      </c>
      <c r="B25" s="37">
        <f>IF($D25="","",VLOOKUP($D25,'[7]Men Si Main Draw Prep'!$A$7:$P$22,15))</f>
        <v>0</v>
      </c>
      <c r="C25" s="37">
        <f>IF($D25="","",VLOOKUP($D25,'[7]Men Si Main Draw Prep'!$A$7:$P$22,16))</f>
        <v>0</v>
      </c>
      <c r="D25" s="38">
        <v>5</v>
      </c>
      <c r="E25" s="37" t="str">
        <f>UPPER(IF($D25="","",VLOOKUP($D25,'[7]Men Si Main Draw Prep'!$A$7:$P$22,2)))</f>
        <v>ROBINSON</v>
      </c>
      <c r="F25" s="37" t="str">
        <f>IF($D25="","",VLOOKUP($D25,'[7]Men Si Main Draw Prep'!$A$7:$P$22,3))</f>
        <v>Gianluc</v>
      </c>
      <c r="G25" s="37"/>
      <c r="H25" s="37">
        <f>IF($D25="","",VLOOKUP($D25,'[7]Men Si Main Draw Prep'!$A$7:$P$22,4))</f>
        <v>0</v>
      </c>
      <c r="I25" s="56"/>
      <c r="J25" s="41" t="s">
        <v>129</v>
      </c>
      <c r="K25" s="57"/>
      <c r="L25" s="41"/>
      <c r="M25" s="62"/>
      <c r="N25" s="62"/>
      <c r="O25" s="64"/>
      <c r="P25" s="44"/>
      <c r="Q25" s="45"/>
      <c r="R25" s="46"/>
    </row>
    <row r="26" spans="1:18" s="47" customFormat="1" ht="9.6" customHeight="1">
      <c r="A26" s="49"/>
      <c r="B26" s="50"/>
      <c r="C26" s="50"/>
      <c r="D26" s="58"/>
      <c r="E26" s="41"/>
      <c r="F26" s="41"/>
      <c r="G26" s="51"/>
      <c r="H26" s="41"/>
      <c r="I26" s="59"/>
      <c r="J26" s="52"/>
      <c r="K26" s="60"/>
      <c r="L26" s="54" t="s">
        <v>140</v>
      </c>
      <c r="M26" s="61"/>
      <c r="N26" s="62"/>
      <c r="O26" s="64"/>
      <c r="P26" s="44"/>
      <c r="Q26" s="45"/>
      <c r="R26" s="46"/>
    </row>
    <row r="27" spans="1:18" s="47" customFormat="1" ht="9.6" customHeight="1">
      <c r="A27" s="49">
        <v>11</v>
      </c>
      <c r="B27" s="37">
        <f>IF($D27="","",VLOOKUP($D27,'[7]Men Si Main Draw Prep'!$A$7:$P$22,15))</f>
        <v>0</v>
      </c>
      <c r="C27" s="37">
        <f>IF($D27="","",VLOOKUP($D27,'[7]Men Si Main Draw Prep'!$A$7:$P$22,16))</f>
        <v>0</v>
      </c>
      <c r="D27" s="38">
        <v>14</v>
      </c>
      <c r="E27" s="37" t="s">
        <v>150</v>
      </c>
      <c r="F27" s="37" t="str">
        <f>IF($D27="","",VLOOKUP($D27,'[7]Men Si Main Draw Prep'!$A$7:$P$22,3))</f>
        <v>Kyrel</v>
      </c>
      <c r="G27" s="37"/>
      <c r="H27" s="37">
        <f>IF($D27="","",VLOOKUP($D27,'[7]Men Si Main Draw Prep'!$A$7:$P$22,4))</f>
        <v>0</v>
      </c>
      <c r="I27" s="40"/>
      <c r="J27" s="41"/>
      <c r="K27" s="63"/>
      <c r="L27" s="41" t="s">
        <v>178</v>
      </c>
      <c r="M27" s="64"/>
      <c r="N27" s="62"/>
      <c r="O27" s="64"/>
      <c r="P27" s="44"/>
      <c r="Q27" s="45"/>
      <c r="R27" s="46"/>
    </row>
    <row r="28" spans="1:18" s="47" customFormat="1" ht="9.6" customHeight="1">
      <c r="A28" s="36"/>
      <c r="B28" s="50"/>
      <c r="C28" s="50"/>
      <c r="D28" s="58"/>
      <c r="E28" s="41"/>
      <c r="F28" s="41"/>
      <c r="G28" s="51"/>
      <c r="H28" s="52"/>
      <c r="I28" s="53" t="s">
        <v>31</v>
      </c>
      <c r="J28" s="54" t="s">
        <v>140</v>
      </c>
      <c r="K28" s="65"/>
      <c r="L28" s="41"/>
      <c r="M28" s="64"/>
      <c r="N28" s="62"/>
      <c r="O28" s="64"/>
      <c r="P28" s="44"/>
      <c r="Q28" s="45"/>
      <c r="R28" s="46"/>
    </row>
    <row r="29" spans="1:18" s="47" customFormat="1" ht="9.6" customHeight="1">
      <c r="A29" s="36">
        <v>12</v>
      </c>
      <c r="B29" s="37">
        <f>IF($D29="","",VLOOKUP($D29,'[7]Men Si Main Draw Prep'!$A$7:$P$22,15))</f>
        <v>0</v>
      </c>
      <c r="C29" s="37">
        <f>IF($D29="","",VLOOKUP($D29,'[7]Men Si Main Draw Prep'!$A$7:$P$22,16))</f>
        <v>0</v>
      </c>
      <c r="D29" s="38">
        <v>3</v>
      </c>
      <c r="E29" s="39" t="str">
        <f>UPPER(IF($D29="","",VLOOKUP($D29,'[7]Men Si Main Draw Prep'!$A$7:$P$22,2)))</f>
        <v>DUKE</v>
      </c>
      <c r="F29" s="39" t="str">
        <f>IF($D29="","",VLOOKUP($D29,'[7]Men Si Main Draw Prep'!$A$7:$P$22,3))</f>
        <v>Akeil</v>
      </c>
      <c r="G29" s="39"/>
      <c r="H29" s="39">
        <f>IF($D29="","",VLOOKUP($D29,'[7]Men Si Main Draw Prep'!$A$7:$P$22,4))</f>
        <v>0</v>
      </c>
      <c r="I29" s="66"/>
      <c r="J29" s="41" t="s">
        <v>171</v>
      </c>
      <c r="K29" s="41"/>
      <c r="L29" s="41"/>
      <c r="M29" s="64"/>
      <c r="N29" s="62"/>
      <c r="O29" s="64"/>
      <c r="P29" s="44"/>
      <c r="Q29" s="45"/>
      <c r="R29" s="46"/>
    </row>
    <row r="30" spans="1:18" s="47" customFormat="1" ht="9.6" customHeight="1">
      <c r="A30" s="49"/>
      <c r="B30" s="50"/>
      <c r="C30" s="50"/>
      <c r="D30" s="58"/>
      <c r="E30" s="41"/>
      <c r="F30" s="41"/>
      <c r="G30" s="51"/>
      <c r="H30" s="67"/>
      <c r="I30" s="59"/>
      <c r="J30" s="41"/>
      <c r="K30" s="41"/>
      <c r="L30" s="52"/>
      <c r="M30" s="60"/>
      <c r="N30" s="54" t="s">
        <v>140</v>
      </c>
      <c r="O30" s="73"/>
      <c r="P30" s="44"/>
      <c r="Q30" s="45"/>
      <c r="R30" s="46"/>
    </row>
    <row r="31" spans="1:18" s="47" customFormat="1" ht="9.6" customHeight="1">
      <c r="A31" s="49">
        <v>13</v>
      </c>
      <c r="B31" s="37">
        <f>IF($D31="","",VLOOKUP($D31,'[7]Men Si Main Draw Prep'!$A$7:$P$22,15))</f>
        <v>0</v>
      </c>
      <c r="C31" s="37">
        <f>IF($D31="","",VLOOKUP($D31,'[7]Men Si Main Draw Prep'!$A$7:$P$22,16))</f>
        <v>0</v>
      </c>
      <c r="D31" s="38">
        <v>7</v>
      </c>
      <c r="E31" s="37" t="str">
        <f>UPPER(IF($D31="","",VLOOKUP($D31,'[7]Men Si Main Draw Prep'!$A$7:$P$22,2)))</f>
        <v>PATRICK</v>
      </c>
      <c r="F31" s="37" t="str">
        <f>IF($D31="","",VLOOKUP($D31,'[7]Men Si Main Draw Prep'!$A$7:$P$22,3))</f>
        <v>Nkrumah</v>
      </c>
      <c r="G31" s="37"/>
      <c r="H31" s="37">
        <f>IF($D31="","",VLOOKUP($D31,'[7]Men Si Main Draw Prep'!$A$7:$P$22,4))</f>
        <v>0</v>
      </c>
      <c r="I31" s="68"/>
      <c r="J31" s="41"/>
      <c r="K31" s="41"/>
      <c r="L31" s="41"/>
      <c r="M31" s="64"/>
      <c r="N31" s="41" t="s">
        <v>179</v>
      </c>
      <c r="O31" s="62"/>
      <c r="P31" s="44"/>
      <c r="Q31" s="45"/>
      <c r="R31" s="46"/>
    </row>
    <row r="32" spans="1:18" s="47" customFormat="1" ht="9.6" customHeight="1">
      <c r="A32" s="49"/>
      <c r="B32" s="50"/>
      <c r="C32" s="50"/>
      <c r="D32" s="58"/>
      <c r="E32" s="41"/>
      <c r="F32" s="41"/>
      <c r="G32" s="51"/>
      <c r="H32" s="52"/>
      <c r="I32" s="53" t="s">
        <v>33</v>
      </c>
      <c r="J32" s="54" t="s">
        <v>148</v>
      </c>
      <c r="K32" s="54"/>
      <c r="L32" s="41"/>
      <c r="M32" s="64"/>
      <c r="N32" s="62"/>
      <c r="O32" s="62"/>
      <c r="P32" s="44"/>
      <c r="Q32" s="45"/>
      <c r="R32" s="46"/>
    </row>
    <row r="33" spans="1:18" s="47" customFormat="1" ht="9.6" customHeight="1">
      <c r="A33" s="49">
        <v>14</v>
      </c>
      <c r="B33" s="37">
        <f>IF($D33="","",VLOOKUP($D33,'[7]Men Si Main Draw Prep'!$A$7:$P$22,15))</f>
        <v>0</v>
      </c>
      <c r="C33" s="37">
        <f>IF($D33="","",VLOOKUP($D33,'[7]Men Si Main Draw Prep'!$A$7:$P$22,16))</f>
        <v>0</v>
      </c>
      <c r="D33" s="38">
        <v>10</v>
      </c>
      <c r="E33" s="37" t="str">
        <f>UPPER(IF($D33="","",VLOOKUP($D33,'[7]Men Si Main Draw Prep'!$A$7:$P$22,2)))</f>
        <v>SANCHEZ</v>
      </c>
      <c r="F33" s="37" t="str">
        <f>IF($D33="","",VLOOKUP($D33,'[7]Men Si Main Draw Prep'!$A$7:$P$22,3))</f>
        <v>Che'</v>
      </c>
      <c r="G33" s="37"/>
      <c r="H33" s="37">
        <f>IF($D33="","",VLOOKUP($D33,'[7]Men Si Main Draw Prep'!$A$7:$P$22,4))</f>
        <v>0</v>
      </c>
      <c r="I33" s="56"/>
      <c r="J33" s="41" t="s">
        <v>180</v>
      </c>
      <c r="K33" s="57"/>
      <c r="L33" s="41"/>
      <c r="M33" s="64"/>
      <c r="N33" s="62"/>
      <c r="O33" s="62"/>
      <c r="P33" s="44"/>
      <c r="Q33" s="45"/>
      <c r="R33" s="46"/>
    </row>
    <row r="34" spans="1:18" s="47" customFormat="1" ht="9.6" customHeight="1">
      <c r="A34" s="49"/>
      <c r="B34" s="50"/>
      <c r="C34" s="50"/>
      <c r="D34" s="58"/>
      <c r="E34" s="41"/>
      <c r="F34" s="41"/>
      <c r="G34" s="51"/>
      <c r="H34" s="41"/>
      <c r="I34" s="59"/>
      <c r="J34" s="52"/>
      <c r="K34" s="60"/>
      <c r="L34" s="54" t="s">
        <v>181</v>
      </c>
      <c r="M34" s="73"/>
      <c r="N34" s="62"/>
      <c r="O34" s="62"/>
      <c r="P34" s="44"/>
      <c r="Q34" s="45"/>
      <c r="R34" s="46"/>
    </row>
    <row r="35" spans="1:18" s="47" customFormat="1" ht="9.6" customHeight="1">
      <c r="A35" s="49">
        <v>15</v>
      </c>
      <c r="B35" s="37">
        <f>IF($D35="","",VLOOKUP($D35,'[7]Men Si Main Draw Prep'!$A$7:$P$22,15))</f>
        <v>0</v>
      </c>
      <c r="C35" s="37">
        <f>IF($D35="","",VLOOKUP($D35,'[7]Men Si Main Draw Prep'!$A$7:$P$22,16))</f>
        <v>0</v>
      </c>
      <c r="D35" s="38">
        <v>15</v>
      </c>
      <c r="E35" s="37" t="str">
        <f>UPPER(IF($D35="","",VLOOKUP($D35,'[7]Men Si Main Draw Prep'!$A$7:$P$22,2)))</f>
        <v>BYE</v>
      </c>
      <c r="F35" s="37">
        <f>IF($D35="","",VLOOKUP($D35,'[7]Men Si Main Draw Prep'!$A$7:$P$22,3))</f>
        <v>0</v>
      </c>
      <c r="G35" s="37"/>
      <c r="H35" s="37">
        <f>IF($D35="","",VLOOKUP($D35,'[7]Men Si Main Draw Prep'!$A$7:$P$22,4))</f>
        <v>0</v>
      </c>
      <c r="I35" s="40"/>
      <c r="J35" s="41"/>
      <c r="K35" s="63"/>
      <c r="L35" s="41" t="s">
        <v>117</v>
      </c>
      <c r="M35" s="62"/>
      <c r="N35" s="62"/>
      <c r="O35" s="62"/>
      <c r="P35" s="44"/>
      <c r="Q35" s="45"/>
      <c r="R35" s="46"/>
    </row>
    <row r="36" spans="1:18" s="47" customFormat="1" ht="9.6" customHeight="1">
      <c r="A36" s="49"/>
      <c r="B36" s="50"/>
      <c r="C36" s="50"/>
      <c r="D36" s="50"/>
      <c r="E36" s="41"/>
      <c r="F36" s="41"/>
      <c r="G36" s="51"/>
      <c r="H36" s="52"/>
      <c r="I36" s="53" t="s">
        <v>31</v>
      </c>
      <c r="J36" s="54" t="s">
        <v>181</v>
      </c>
      <c r="K36" s="65"/>
      <c r="L36" s="41"/>
      <c r="M36" s="62"/>
      <c r="N36" s="62"/>
      <c r="O36" s="62"/>
      <c r="P36" s="44"/>
      <c r="Q36" s="45"/>
      <c r="R36" s="46"/>
    </row>
    <row r="37" spans="1:18" s="47" customFormat="1" ht="9.6" customHeight="1">
      <c r="A37" s="36">
        <v>16</v>
      </c>
      <c r="B37" s="37">
        <f>IF($D37="","",VLOOKUP($D37,'[7]Men Si Main Draw Prep'!$A$7:$P$22,15))</f>
        <v>0</v>
      </c>
      <c r="C37" s="37">
        <f>IF($D37="","",VLOOKUP($D37,'[7]Men Si Main Draw Prep'!$A$7:$P$22,16))</f>
        <v>0</v>
      </c>
      <c r="D37" s="38">
        <v>2</v>
      </c>
      <c r="E37" s="39" t="str">
        <f>UPPER(IF($D37="","",VLOOKUP($D37,'[7]Men Si Main Draw Prep'!$A$7:$P$22,2)))</f>
        <v>ABRAHAM</v>
      </c>
      <c r="F37" s="39" t="str">
        <f>IF($D37="","",VLOOKUP($D37,'[7]Men Si Main Draw Prep'!$A$7:$P$22,3))</f>
        <v>Ty</v>
      </c>
      <c r="G37" s="37"/>
      <c r="H37" s="39">
        <f>IF($D37="","",VLOOKUP($D37,'[7]Men Si Main Draw Prep'!$A$7:$P$22,4))</f>
        <v>0</v>
      </c>
      <c r="I37" s="66"/>
      <c r="J37" s="41"/>
      <c r="K37" s="41"/>
      <c r="L37" s="41"/>
      <c r="M37" s="62"/>
      <c r="N37" s="62"/>
      <c r="O37" s="62"/>
      <c r="P37" s="44"/>
      <c r="Q37" s="45"/>
      <c r="R37" s="46"/>
    </row>
    <row r="38" spans="1:18" s="47" customFormat="1" ht="9.6" customHeight="1">
      <c r="A38" s="78"/>
      <c r="B38" s="50"/>
      <c r="C38" s="50"/>
      <c r="D38" s="50"/>
      <c r="E38" s="67"/>
      <c r="F38" s="67"/>
      <c r="G38" s="74"/>
      <c r="H38" s="41"/>
      <c r="I38" s="59"/>
      <c r="J38" s="41"/>
      <c r="K38" s="41"/>
      <c r="L38" s="41"/>
      <c r="M38" s="62"/>
      <c r="N38" s="62"/>
      <c r="O38" s="62"/>
      <c r="P38" s="44"/>
      <c r="Q38" s="45"/>
      <c r="R38" s="46"/>
    </row>
    <row r="39" spans="1:18" s="47" customFormat="1" ht="6.75" customHeight="1">
      <c r="A39" s="79"/>
      <c r="B39" s="80"/>
      <c r="C39" s="80"/>
      <c r="D39" s="50"/>
      <c r="E39" s="80"/>
      <c r="F39" s="80"/>
      <c r="G39" s="80"/>
      <c r="H39" s="80"/>
      <c r="I39" s="50"/>
      <c r="J39" s="80"/>
      <c r="K39" s="80"/>
      <c r="L39" s="80"/>
      <c r="M39" s="81"/>
      <c r="N39" s="81"/>
      <c r="O39" s="81"/>
      <c r="P39" s="44"/>
      <c r="Q39" s="45"/>
      <c r="R39" s="46"/>
    </row>
    <row r="40" spans="1:18" s="47" customFormat="1" ht="9.6" hidden="1" customHeight="1">
      <c r="A40" s="78"/>
      <c r="B40" s="50"/>
      <c r="C40" s="50"/>
      <c r="D40" s="50"/>
      <c r="E40" s="80"/>
      <c r="F40" s="80"/>
      <c r="H40" s="82"/>
      <c r="I40" s="50"/>
      <c r="J40" s="80"/>
      <c r="K40" s="80"/>
      <c r="L40" s="80"/>
      <c r="M40" s="81"/>
      <c r="N40" s="81"/>
      <c r="O40" s="81"/>
      <c r="P40" s="44"/>
      <c r="Q40" s="45"/>
      <c r="R40" s="46"/>
    </row>
    <row r="41" spans="1:18" s="47" customFormat="1" ht="9.6" hidden="1" customHeight="1">
      <c r="A41" s="78"/>
      <c r="B41" s="80"/>
      <c r="C41" s="80"/>
      <c r="D41" s="50"/>
      <c r="E41" s="80"/>
      <c r="F41" s="80"/>
      <c r="G41" s="80"/>
      <c r="H41" s="80"/>
      <c r="I41" s="50"/>
      <c r="J41" s="80"/>
      <c r="K41" s="83"/>
      <c r="L41" s="80"/>
      <c r="M41" s="81"/>
      <c r="N41" s="81"/>
      <c r="O41" s="81"/>
      <c r="P41" s="44"/>
      <c r="Q41" s="45"/>
      <c r="R41" s="46"/>
    </row>
    <row r="42" spans="1:18" s="47" customFormat="1" ht="9.6" hidden="1" customHeight="1">
      <c r="A42" s="78"/>
      <c r="B42" s="50"/>
      <c r="C42" s="50"/>
      <c r="D42" s="50"/>
      <c r="E42" s="80"/>
      <c r="F42" s="80"/>
      <c r="H42" s="80"/>
      <c r="I42" s="50"/>
      <c r="J42" s="82"/>
      <c r="K42" s="50"/>
      <c r="L42" s="80"/>
      <c r="M42" s="81"/>
      <c r="N42" s="81"/>
      <c r="O42" s="81"/>
      <c r="P42" s="44"/>
      <c r="Q42" s="45"/>
      <c r="R42" s="46"/>
    </row>
    <row r="43" spans="1:18" s="47" customFormat="1" ht="9.6" hidden="1" customHeight="1">
      <c r="A43" s="78"/>
      <c r="B43" s="80"/>
      <c r="C43" s="80"/>
      <c r="D43" s="50"/>
      <c r="E43" s="80"/>
      <c r="F43" s="80"/>
      <c r="G43" s="80"/>
      <c r="H43" s="80"/>
      <c r="I43" s="50"/>
      <c r="J43" s="80"/>
      <c r="K43" s="80"/>
      <c r="L43" s="80"/>
      <c r="M43" s="81"/>
      <c r="N43" s="81"/>
      <c r="O43" s="81"/>
      <c r="P43" s="44"/>
      <c r="Q43" s="45"/>
      <c r="R43" s="84"/>
    </row>
    <row r="44" spans="1:18" s="47" customFormat="1" ht="9.6" hidden="1" customHeight="1">
      <c r="A44" s="78"/>
      <c r="B44" s="50"/>
      <c r="C44" s="50"/>
      <c r="D44" s="50"/>
      <c r="E44" s="80"/>
      <c r="F44" s="80"/>
      <c r="H44" s="82"/>
      <c r="I44" s="50"/>
      <c r="J44" s="80"/>
      <c r="K44" s="80"/>
      <c r="L44" s="80"/>
      <c r="M44" s="81"/>
      <c r="N44" s="81"/>
      <c r="O44" s="81"/>
      <c r="P44" s="44"/>
      <c r="Q44" s="45"/>
      <c r="R44" s="46"/>
    </row>
    <row r="45" spans="1:18" s="47" customFormat="1" ht="9.6" hidden="1" customHeight="1">
      <c r="A45" s="78"/>
      <c r="B45" s="80"/>
      <c r="C45" s="80"/>
      <c r="D45" s="50"/>
      <c r="E45" s="80"/>
      <c r="F45" s="80"/>
      <c r="G45" s="80"/>
      <c r="H45" s="80"/>
      <c r="I45" s="50"/>
      <c r="J45" s="80"/>
      <c r="K45" s="80"/>
      <c r="L45" s="80"/>
      <c r="M45" s="81"/>
      <c r="N45" s="81"/>
      <c r="O45" s="81"/>
      <c r="P45" s="44"/>
      <c r="Q45" s="45"/>
      <c r="R45" s="46"/>
    </row>
    <row r="46" spans="1:18" s="47" customFormat="1" ht="9.6" hidden="1" customHeight="1">
      <c r="A46" s="78"/>
      <c r="B46" s="50"/>
      <c r="C46" s="50"/>
      <c r="D46" s="50"/>
      <c r="E46" s="80"/>
      <c r="F46" s="80"/>
      <c r="H46" s="80"/>
      <c r="I46" s="50"/>
      <c r="J46" s="80"/>
      <c r="K46" s="80"/>
      <c r="L46" s="82"/>
      <c r="M46" s="50"/>
      <c r="N46" s="80"/>
      <c r="O46" s="81"/>
      <c r="P46" s="44"/>
      <c r="Q46" s="45"/>
      <c r="R46" s="46"/>
    </row>
    <row r="47" spans="1:18" s="47" customFormat="1" ht="9.6" hidden="1" customHeight="1">
      <c r="A47" s="78"/>
      <c r="B47" s="80"/>
      <c r="C47" s="80"/>
      <c r="D47" s="50"/>
      <c r="E47" s="80"/>
      <c r="F47" s="80"/>
      <c r="G47" s="80"/>
      <c r="H47" s="80"/>
      <c r="I47" s="50"/>
      <c r="J47" s="80"/>
      <c r="K47" s="80"/>
      <c r="L47" s="80"/>
      <c r="M47" s="81"/>
      <c r="N47" s="80"/>
      <c r="O47" s="81"/>
      <c r="P47" s="44"/>
      <c r="Q47" s="45"/>
      <c r="R47" s="46"/>
    </row>
    <row r="48" spans="1:18" s="47" customFormat="1" ht="9.6" hidden="1" customHeight="1">
      <c r="A48" s="78"/>
      <c r="B48" s="50"/>
      <c r="C48" s="50"/>
      <c r="D48" s="50"/>
      <c r="E48" s="80"/>
      <c r="F48" s="80"/>
      <c r="H48" s="82"/>
      <c r="I48" s="50"/>
      <c r="J48" s="80"/>
      <c r="K48" s="80"/>
      <c r="L48" s="80"/>
      <c r="M48" s="81"/>
      <c r="N48" s="81"/>
      <c r="O48" s="81"/>
      <c r="P48" s="44"/>
      <c r="Q48" s="45"/>
      <c r="R48" s="46"/>
    </row>
    <row r="49" spans="1:18" s="47" customFormat="1" ht="9.6" hidden="1" customHeight="1">
      <c r="A49" s="78"/>
      <c r="B49" s="80"/>
      <c r="C49" s="80"/>
      <c r="D49" s="50"/>
      <c r="E49" s="80"/>
      <c r="F49" s="80"/>
      <c r="G49" s="80"/>
      <c r="H49" s="80"/>
      <c r="I49" s="50"/>
      <c r="J49" s="80"/>
      <c r="K49" s="83"/>
      <c r="L49" s="80"/>
      <c r="M49" s="81"/>
      <c r="N49" s="81"/>
      <c r="O49" s="81"/>
      <c r="P49" s="44"/>
      <c r="Q49" s="45"/>
      <c r="R49" s="46"/>
    </row>
    <row r="50" spans="1:18" s="47" customFormat="1" ht="9.6" hidden="1" customHeight="1">
      <c r="A50" s="78"/>
      <c r="B50" s="50"/>
      <c r="C50" s="50"/>
      <c r="D50" s="50"/>
      <c r="E50" s="80"/>
      <c r="F50" s="80"/>
      <c r="H50" s="80"/>
      <c r="I50" s="50"/>
      <c r="J50" s="82"/>
      <c r="K50" s="50"/>
      <c r="L50" s="80"/>
      <c r="M50" s="81"/>
      <c r="N50" s="81"/>
      <c r="O50" s="81"/>
      <c r="P50" s="44"/>
      <c r="Q50" s="45"/>
      <c r="R50" s="46"/>
    </row>
    <row r="51" spans="1:18" s="47" customFormat="1" ht="9.6" hidden="1" customHeight="1">
      <c r="A51" s="78"/>
      <c r="B51" s="80"/>
      <c r="C51" s="80"/>
      <c r="D51" s="50"/>
      <c r="E51" s="80"/>
      <c r="F51" s="80"/>
      <c r="G51" s="80"/>
      <c r="H51" s="80"/>
      <c r="I51" s="50"/>
      <c r="J51" s="80"/>
      <c r="K51" s="80"/>
      <c r="L51" s="80"/>
      <c r="M51" s="81"/>
      <c r="N51" s="81"/>
      <c r="O51" s="81"/>
      <c r="P51" s="44"/>
      <c r="Q51" s="45"/>
      <c r="R51" s="46"/>
    </row>
    <row r="52" spans="1:18" s="47" customFormat="1" ht="9.6" hidden="1" customHeight="1">
      <c r="A52" s="78"/>
      <c r="B52" s="50"/>
      <c r="C52" s="50"/>
      <c r="D52" s="50"/>
      <c r="E52" s="80"/>
      <c r="F52" s="80"/>
      <c r="H52" s="82"/>
      <c r="I52" s="50"/>
      <c r="J52" s="80"/>
      <c r="K52" s="80"/>
      <c r="L52" s="80"/>
      <c r="M52" s="81"/>
      <c r="N52" s="81"/>
      <c r="O52" s="81"/>
      <c r="P52" s="44"/>
      <c r="Q52" s="45"/>
      <c r="R52" s="46"/>
    </row>
    <row r="53" spans="1:18" s="47" customFormat="1" ht="9.6" hidden="1" customHeight="1">
      <c r="A53" s="79"/>
      <c r="B53" s="80"/>
      <c r="C53" s="80"/>
      <c r="D53" s="50"/>
      <c r="E53" s="80"/>
      <c r="F53" s="80"/>
      <c r="G53" s="80"/>
      <c r="H53" s="80"/>
      <c r="I53" s="50"/>
      <c r="J53" s="80"/>
      <c r="K53" s="80"/>
      <c r="L53" s="80"/>
      <c r="M53" s="80"/>
      <c r="N53" s="42"/>
      <c r="O53" s="42"/>
      <c r="P53" s="44"/>
      <c r="Q53" s="45"/>
      <c r="R53" s="46"/>
    </row>
    <row r="54" spans="1:18" s="47" customFormat="1" ht="9.6" hidden="1" customHeight="1">
      <c r="A54" s="78"/>
      <c r="B54" s="50"/>
      <c r="C54" s="50"/>
      <c r="D54" s="50"/>
      <c r="E54" s="67"/>
      <c r="F54" s="67"/>
      <c r="G54" s="74"/>
      <c r="H54" s="41"/>
      <c r="I54" s="59"/>
      <c r="J54" s="41"/>
      <c r="K54" s="41"/>
      <c r="L54" s="41"/>
      <c r="M54" s="62"/>
      <c r="N54" s="62"/>
      <c r="O54" s="62"/>
      <c r="P54" s="44"/>
      <c r="Q54" s="45"/>
      <c r="R54" s="46"/>
    </row>
    <row r="55" spans="1:18" s="47" customFormat="1" ht="9.6" hidden="1" customHeight="1">
      <c r="A55" s="79"/>
      <c r="B55" s="80"/>
      <c r="C55" s="80"/>
      <c r="D55" s="50"/>
      <c r="E55" s="80"/>
      <c r="F55" s="80"/>
      <c r="G55" s="80"/>
      <c r="H55" s="80"/>
      <c r="I55" s="50"/>
      <c r="J55" s="80"/>
      <c r="K55" s="80"/>
      <c r="L55" s="80"/>
      <c r="M55" s="81"/>
      <c r="N55" s="81"/>
      <c r="O55" s="81"/>
      <c r="P55" s="44"/>
      <c r="Q55" s="45"/>
      <c r="R55" s="46"/>
    </row>
    <row r="56" spans="1:18" s="47" customFormat="1" ht="9.6" hidden="1" customHeight="1">
      <c r="A56" s="78"/>
      <c r="B56" s="50"/>
      <c r="C56" s="50"/>
      <c r="D56" s="50"/>
      <c r="E56" s="80"/>
      <c r="F56" s="80"/>
      <c r="H56" s="82"/>
      <c r="I56" s="50"/>
      <c r="J56" s="80"/>
      <c r="K56" s="80"/>
      <c r="L56" s="80"/>
      <c r="M56" s="81"/>
      <c r="N56" s="81"/>
      <c r="O56" s="81"/>
      <c r="P56" s="44"/>
      <c r="Q56" s="45"/>
      <c r="R56" s="46"/>
    </row>
    <row r="57" spans="1:18" s="47" customFormat="1" ht="9" hidden="1" customHeight="1">
      <c r="A57" s="78"/>
      <c r="B57" s="80"/>
      <c r="C57" s="80"/>
      <c r="D57" s="50"/>
      <c r="E57" s="80"/>
      <c r="F57" s="80"/>
      <c r="G57" s="80"/>
      <c r="H57" s="80"/>
      <c r="I57" s="50"/>
      <c r="J57" s="80"/>
      <c r="K57" s="83"/>
      <c r="L57" s="80"/>
      <c r="M57" s="81"/>
      <c r="N57" s="81"/>
      <c r="O57" s="81"/>
      <c r="P57" s="44"/>
      <c r="Q57" s="45"/>
      <c r="R57" s="46"/>
    </row>
    <row r="58" spans="1:18" s="47" customFormat="1" ht="9" hidden="1" customHeight="1">
      <c r="A58" s="78"/>
      <c r="B58" s="50"/>
      <c r="C58" s="50"/>
      <c r="D58" s="50"/>
      <c r="E58" s="80"/>
      <c r="F58" s="80"/>
      <c r="H58" s="80"/>
      <c r="I58" s="50"/>
      <c r="J58" s="82"/>
      <c r="K58" s="50"/>
      <c r="L58" s="80"/>
      <c r="M58" s="81"/>
      <c r="N58" s="81"/>
      <c r="O58" s="81"/>
      <c r="P58" s="44"/>
      <c r="Q58" s="45"/>
      <c r="R58" s="46"/>
    </row>
    <row r="59" spans="1:18" s="47" customFormat="1" ht="9" hidden="1" customHeight="1">
      <c r="A59" s="78"/>
      <c r="B59" s="80"/>
      <c r="C59" s="80"/>
      <c r="D59" s="50"/>
      <c r="E59" s="80"/>
      <c r="F59" s="80"/>
      <c r="G59" s="80"/>
      <c r="H59" s="80"/>
      <c r="I59" s="50"/>
      <c r="J59" s="80"/>
      <c r="K59" s="80"/>
      <c r="L59" s="80"/>
      <c r="M59" s="81"/>
      <c r="N59" s="81"/>
      <c r="O59" s="81"/>
      <c r="P59" s="44"/>
      <c r="Q59" s="45"/>
      <c r="R59" s="84"/>
    </row>
    <row r="60" spans="1:18" s="47" customFormat="1" ht="9" hidden="1" customHeight="1">
      <c r="A60" s="78"/>
      <c r="B60" s="50"/>
      <c r="C60" s="50"/>
      <c r="D60" s="50"/>
      <c r="E60" s="80"/>
      <c r="F60" s="80"/>
      <c r="H60" s="82"/>
      <c r="I60" s="50"/>
      <c r="J60" s="80"/>
      <c r="K60" s="80"/>
      <c r="L60" s="80"/>
      <c r="M60" s="81"/>
      <c r="N60" s="81"/>
      <c r="O60" s="81"/>
      <c r="P60" s="44"/>
      <c r="Q60" s="45"/>
      <c r="R60" s="46"/>
    </row>
    <row r="61" spans="1:18" s="47" customFormat="1" ht="9" hidden="1" customHeight="1">
      <c r="A61" s="78"/>
      <c r="B61" s="80"/>
      <c r="C61" s="80"/>
      <c r="D61" s="50"/>
      <c r="E61" s="80"/>
      <c r="F61" s="80"/>
      <c r="G61" s="80"/>
      <c r="H61" s="80"/>
      <c r="I61" s="50"/>
      <c r="J61" s="80"/>
      <c r="K61" s="80"/>
      <c r="L61" s="80"/>
      <c r="M61" s="81"/>
      <c r="N61" s="81"/>
      <c r="O61" s="81"/>
      <c r="P61" s="44"/>
      <c r="Q61" s="45"/>
      <c r="R61" s="46"/>
    </row>
    <row r="62" spans="1:18" s="47" customFormat="1" ht="9" hidden="1" customHeight="1">
      <c r="A62" s="78"/>
      <c r="B62" s="50"/>
      <c r="C62" s="50"/>
      <c r="D62" s="50"/>
      <c r="E62" s="80"/>
      <c r="F62" s="80"/>
      <c r="H62" s="80"/>
      <c r="I62" s="50"/>
      <c r="J62" s="80"/>
      <c r="K62" s="80"/>
      <c r="L62" s="82"/>
      <c r="M62" s="50"/>
      <c r="N62" s="80"/>
      <c r="O62" s="81"/>
      <c r="P62" s="44"/>
      <c r="Q62" s="45"/>
      <c r="R62" s="46"/>
    </row>
    <row r="63" spans="1:18" s="47" customFormat="1" ht="9" hidden="1" customHeight="1">
      <c r="A63" s="78"/>
      <c r="B63" s="80"/>
      <c r="C63" s="80"/>
      <c r="D63" s="50"/>
      <c r="E63" s="80"/>
      <c r="F63" s="80"/>
      <c r="G63" s="80"/>
      <c r="H63" s="80"/>
      <c r="I63" s="50"/>
      <c r="J63" s="80"/>
      <c r="K63" s="80"/>
      <c r="L63" s="80"/>
      <c r="M63" s="81"/>
      <c r="N63" s="80"/>
      <c r="O63" s="81"/>
      <c r="P63" s="44"/>
      <c r="Q63" s="45"/>
      <c r="R63" s="46"/>
    </row>
    <row r="64" spans="1:18" s="47" customFormat="1" ht="9" hidden="1" customHeight="1">
      <c r="A64" s="78"/>
      <c r="B64" s="50"/>
      <c r="C64" s="50"/>
      <c r="D64" s="50"/>
      <c r="E64" s="80"/>
      <c r="F64" s="80"/>
      <c r="H64" s="82"/>
      <c r="I64" s="50"/>
      <c r="J64" s="80"/>
      <c r="K64" s="80"/>
      <c r="L64" s="80"/>
      <c r="M64" s="81"/>
      <c r="N64" s="81"/>
      <c r="O64" s="81"/>
      <c r="P64" s="44"/>
      <c r="Q64" s="45"/>
      <c r="R64" s="46"/>
    </row>
    <row r="65" spans="1:18" s="47" customFormat="1" ht="9" hidden="1" customHeight="1">
      <c r="A65" s="78"/>
      <c r="B65" s="80"/>
      <c r="C65" s="80"/>
      <c r="D65" s="50"/>
      <c r="E65" s="80"/>
      <c r="F65" s="80"/>
      <c r="G65" s="80"/>
      <c r="H65" s="80"/>
      <c r="I65" s="50"/>
      <c r="J65" s="80"/>
      <c r="K65" s="83"/>
      <c r="L65" s="80"/>
      <c r="M65" s="81"/>
      <c r="N65" s="81"/>
      <c r="O65" s="81"/>
      <c r="P65" s="44"/>
      <c r="Q65" s="45"/>
      <c r="R65" s="46"/>
    </row>
    <row r="66" spans="1:18" s="47" customFormat="1" ht="9" hidden="1" customHeight="1">
      <c r="A66" s="78"/>
      <c r="B66" s="50"/>
      <c r="C66" s="50"/>
      <c r="D66" s="50"/>
      <c r="E66" s="80"/>
      <c r="F66" s="80"/>
      <c r="H66" s="80"/>
      <c r="I66" s="50"/>
      <c r="J66" s="82"/>
      <c r="K66" s="50"/>
      <c r="L66" s="80"/>
      <c r="M66" s="81"/>
      <c r="N66" s="81"/>
      <c r="O66" s="81"/>
      <c r="P66" s="44"/>
      <c r="Q66" s="45"/>
      <c r="R66" s="46"/>
    </row>
    <row r="67" spans="1:18" s="47" customFormat="1" ht="9" hidden="1" customHeight="1">
      <c r="A67" s="78"/>
      <c r="B67" s="80"/>
      <c r="C67" s="80"/>
      <c r="D67" s="50"/>
      <c r="E67" s="80"/>
      <c r="F67" s="80"/>
      <c r="G67" s="80"/>
      <c r="H67" s="80"/>
      <c r="I67" s="50"/>
      <c r="J67" s="80"/>
      <c r="K67" s="80"/>
      <c r="L67" s="80"/>
      <c r="M67" s="81"/>
      <c r="N67" s="81"/>
      <c r="O67" s="81"/>
      <c r="P67" s="44"/>
      <c r="Q67" s="45"/>
      <c r="R67" s="46"/>
    </row>
    <row r="68" spans="1:18" s="47" customFormat="1" ht="20.25" hidden="1" customHeight="1">
      <c r="A68" s="78"/>
      <c r="B68" s="50"/>
      <c r="C68" s="50"/>
      <c r="D68" s="50"/>
      <c r="E68" s="80"/>
      <c r="F68" s="80"/>
      <c r="H68" s="82"/>
      <c r="I68" s="50"/>
      <c r="J68" s="80"/>
      <c r="K68" s="80"/>
      <c r="L68" s="80"/>
      <c r="M68" s="81"/>
      <c r="N68" s="81"/>
      <c r="O68" s="81"/>
      <c r="P68" s="44"/>
      <c r="Q68" s="45"/>
      <c r="R68" s="46"/>
    </row>
    <row r="69" spans="1:18" s="47" customFormat="1" ht="9.6" hidden="1" customHeight="1">
      <c r="A69" s="79"/>
      <c r="B69" s="80"/>
      <c r="C69" s="80"/>
      <c r="D69" s="50"/>
      <c r="E69" s="80"/>
      <c r="F69" s="80"/>
      <c r="G69" s="80"/>
      <c r="H69" s="80"/>
      <c r="I69" s="50"/>
      <c r="J69" s="80"/>
      <c r="K69" s="80"/>
      <c r="L69" s="80"/>
      <c r="M69" s="80"/>
      <c r="N69" s="42"/>
      <c r="O69" s="42"/>
      <c r="P69" s="44"/>
      <c r="Q69" s="45"/>
      <c r="R69" s="46"/>
    </row>
    <row r="70" spans="1:18" s="91" customFormat="1" ht="46.5" hidden="1" customHeight="1">
      <c r="A70" s="85"/>
      <c r="B70" s="85"/>
      <c r="C70" s="85"/>
      <c r="D70" s="85"/>
      <c r="E70" s="86"/>
      <c r="F70" s="86"/>
      <c r="G70" s="86"/>
      <c r="H70" s="86"/>
      <c r="I70" s="87"/>
      <c r="J70" s="88"/>
      <c r="K70" s="89"/>
      <c r="L70" s="88"/>
      <c r="M70" s="89"/>
      <c r="N70" s="88"/>
      <c r="O70" s="89"/>
      <c r="P70" s="88"/>
      <c r="Q70" s="89"/>
      <c r="R70" s="90"/>
    </row>
    <row r="71" spans="1:18" s="104" customFormat="1" ht="10.5" customHeight="1">
      <c r="A71" s="92" t="s">
        <v>34</v>
      </c>
      <c r="B71" s="93"/>
      <c r="C71" s="94"/>
      <c r="D71" s="95" t="s">
        <v>35</v>
      </c>
      <c r="E71" s="96" t="s">
        <v>36</v>
      </c>
      <c r="F71" s="95"/>
      <c r="G71" s="97"/>
      <c r="H71" s="98"/>
      <c r="I71" s="95" t="s">
        <v>35</v>
      </c>
      <c r="J71" s="96" t="s">
        <v>37</v>
      </c>
      <c r="K71" s="99"/>
      <c r="L71" s="96" t="s">
        <v>38</v>
      </c>
      <c r="M71" s="100"/>
      <c r="N71" s="101" t="s">
        <v>39</v>
      </c>
      <c r="O71" s="101"/>
      <c r="P71" s="102"/>
      <c r="Q71" s="103"/>
    </row>
    <row r="72" spans="1:18" s="104" customFormat="1" ht="9" customHeight="1">
      <c r="A72" s="105" t="s">
        <v>40</v>
      </c>
      <c r="B72" s="106"/>
      <c r="C72" s="107"/>
      <c r="D72" s="108">
        <v>1</v>
      </c>
      <c r="E72" s="109" t="str">
        <f>IF(D72&gt;$Q$79,,UPPER(VLOOKUP(D72,'[7]Men Si Main Draw Prep'!$A$7:$R$134,2)))</f>
        <v>LEWIS</v>
      </c>
      <c r="F72" s="110"/>
      <c r="G72" s="109"/>
      <c r="H72" s="111"/>
      <c r="I72" s="112" t="s">
        <v>41</v>
      </c>
      <c r="J72" s="106"/>
      <c r="K72" s="113"/>
      <c r="L72" s="106"/>
      <c r="M72" s="114"/>
      <c r="N72" s="115" t="s">
        <v>42</v>
      </c>
      <c r="O72" s="116"/>
      <c r="P72" s="116"/>
      <c r="Q72" s="117"/>
    </row>
    <row r="73" spans="1:18" s="104" customFormat="1" ht="9" customHeight="1">
      <c r="A73" s="105" t="s">
        <v>43</v>
      </c>
      <c r="B73" s="106"/>
      <c r="C73" s="107"/>
      <c r="D73" s="108">
        <v>2</v>
      </c>
      <c r="E73" s="109" t="str">
        <f>IF(D73&gt;$Q$79,,UPPER(VLOOKUP(D73,'[7]Men Si Main Draw Prep'!$A$7:$R$134,2)))</f>
        <v>ABRAHAM</v>
      </c>
      <c r="F73" s="110"/>
      <c r="G73" s="109"/>
      <c r="H73" s="111"/>
      <c r="I73" s="112" t="s">
        <v>44</v>
      </c>
      <c r="J73" s="106"/>
      <c r="K73" s="113"/>
      <c r="L73" s="106"/>
      <c r="M73" s="114"/>
      <c r="N73" s="118"/>
      <c r="O73" s="119"/>
      <c r="P73" s="120"/>
      <c r="Q73" s="121"/>
    </row>
    <row r="74" spans="1:18" s="104" customFormat="1" ht="9" customHeight="1">
      <c r="A74" s="122" t="s">
        <v>45</v>
      </c>
      <c r="B74" s="120"/>
      <c r="C74" s="123"/>
      <c r="D74" s="108">
        <v>3</v>
      </c>
      <c r="E74" s="109" t="str">
        <f>IF(D74&gt;$Q$79,,UPPER(VLOOKUP(D74,'[7]Men Si Main Draw Prep'!$A$7:$R$134,2)))</f>
        <v>DUKE</v>
      </c>
      <c r="F74" s="110"/>
      <c r="G74" s="109"/>
      <c r="H74" s="111"/>
      <c r="I74" s="112" t="s">
        <v>46</v>
      </c>
      <c r="J74" s="106"/>
      <c r="K74" s="113"/>
      <c r="L74" s="106"/>
      <c r="M74" s="114"/>
      <c r="N74" s="115" t="s">
        <v>47</v>
      </c>
      <c r="O74" s="116"/>
      <c r="P74" s="116"/>
      <c r="Q74" s="117"/>
    </row>
    <row r="75" spans="1:18" s="104" customFormat="1" ht="9" customHeight="1">
      <c r="A75" s="124"/>
      <c r="B75" s="24"/>
      <c r="C75" s="125"/>
      <c r="D75" s="108">
        <v>4</v>
      </c>
      <c r="E75" s="109" t="str">
        <f>IF(D75&gt;$Q$79,,UPPER(VLOOKUP(D75,'[7]Men Si Main Draw Prep'!$A$7:$R$134,2)))</f>
        <v>LANSER</v>
      </c>
      <c r="F75" s="110"/>
      <c r="G75" s="109"/>
      <c r="H75" s="111"/>
      <c r="I75" s="112" t="s">
        <v>48</v>
      </c>
      <c r="J75" s="106"/>
      <c r="K75" s="113"/>
      <c r="L75" s="106"/>
      <c r="M75" s="114"/>
      <c r="N75" s="106"/>
      <c r="O75" s="113"/>
      <c r="P75" s="106"/>
      <c r="Q75" s="114"/>
    </row>
    <row r="76" spans="1:18" s="104" customFormat="1" ht="9" customHeight="1">
      <c r="A76" s="126" t="s">
        <v>49</v>
      </c>
      <c r="B76" s="127"/>
      <c r="C76" s="128"/>
      <c r="D76" s="108"/>
      <c r="E76" s="109"/>
      <c r="F76" s="110"/>
      <c r="G76" s="109"/>
      <c r="H76" s="111"/>
      <c r="I76" s="112" t="s">
        <v>50</v>
      </c>
      <c r="J76" s="106"/>
      <c r="K76" s="113"/>
      <c r="L76" s="106"/>
      <c r="M76" s="114"/>
      <c r="N76" s="120"/>
      <c r="O76" s="119"/>
      <c r="P76" s="120"/>
      <c r="Q76" s="121"/>
    </row>
    <row r="77" spans="1:18" s="104" customFormat="1" ht="9" customHeight="1">
      <c r="A77" s="105" t="s">
        <v>40</v>
      </c>
      <c r="B77" s="106"/>
      <c r="C77" s="107"/>
      <c r="D77" s="108"/>
      <c r="E77" s="109"/>
      <c r="F77" s="110"/>
      <c r="G77" s="109"/>
      <c r="H77" s="111"/>
      <c r="I77" s="112" t="s">
        <v>51</v>
      </c>
      <c r="J77" s="106"/>
      <c r="K77" s="113"/>
      <c r="L77" s="106"/>
      <c r="M77" s="114"/>
      <c r="N77" s="115" t="s">
        <v>52</v>
      </c>
      <c r="O77" s="116"/>
      <c r="P77" s="116"/>
      <c r="Q77" s="117"/>
    </row>
    <row r="78" spans="1:18" s="104" customFormat="1" ht="9" customHeight="1">
      <c r="A78" s="105" t="s">
        <v>53</v>
      </c>
      <c r="B78" s="106"/>
      <c r="C78" s="129"/>
      <c r="D78" s="108"/>
      <c r="E78" s="109"/>
      <c r="F78" s="110"/>
      <c r="G78" s="109"/>
      <c r="H78" s="111"/>
      <c r="I78" s="112" t="s">
        <v>54</v>
      </c>
      <c r="J78" s="106"/>
      <c r="K78" s="113"/>
      <c r="L78" s="106"/>
      <c r="M78" s="114"/>
      <c r="N78" s="106"/>
      <c r="O78" s="113"/>
      <c r="P78" s="106"/>
      <c r="Q78" s="114"/>
    </row>
    <row r="79" spans="1:18" s="104" customFormat="1" ht="9" customHeight="1">
      <c r="A79" s="122" t="s">
        <v>55</v>
      </c>
      <c r="B79" s="120"/>
      <c r="C79" s="130"/>
      <c r="D79" s="131"/>
      <c r="E79" s="132"/>
      <c r="F79" s="133"/>
      <c r="G79" s="132"/>
      <c r="H79" s="134"/>
      <c r="I79" s="135" t="s">
        <v>56</v>
      </c>
      <c r="J79" s="120"/>
      <c r="K79" s="119"/>
      <c r="L79" s="120"/>
      <c r="M79" s="121"/>
      <c r="N79" s="120" t="str">
        <f>Q4</f>
        <v>Richard Sorrillo</v>
      </c>
      <c r="O79" s="119"/>
      <c r="P79" s="120"/>
      <c r="Q79" s="136">
        <f>MIN(4,'[7]Men Si Main Draw Prep'!R5)</f>
        <v>4</v>
      </c>
    </row>
  </sheetData>
  <mergeCells count="1">
    <mergeCell ref="A4:C4"/>
  </mergeCells>
  <phoneticPr fontId="0" type="noConversion"/>
  <conditionalFormatting sqref="F67:H67 F51:H51 F53:H53 F39:H39 F41:H41 F43:H43 F45:H45 F47:H47 G23 G25 G27 G29 G31 G33 G35 G37 F49:H49 F69:H69 F55:H55 F57:H57 F59:H59 F61:H61 F63:H63 F65:H65 G7 G9 G11 G13 G15 G17 G19 G21">
    <cfRule type="expression" dxfId="41" priority="14" stopIfTrue="1">
      <formula>AND($D7&lt;9,$C7&gt;0)</formula>
    </cfRule>
  </conditionalFormatting>
  <conditionalFormatting sqref="H40 H60 J50 H24 H48 H32 J58 H68 H36 H56 J66 H64 J10 L46 H28 L14 J18 J26 J34 L30 L62 H44 J42 H52 H8 H16 H20 H12 N22">
    <cfRule type="expression" dxfId="40" priority="11" stopIfTrue="1">
      <formula>AND($N$1="CU",H8="Umpire")</formula>
    </cfRule>
    <cfRule type="expression" dxfId="39" priority="12" stopIfTrue="1">
      <formula>AND($N$1="CU",H8&lt;&gt;"Umpire",I8&lt;&gt;"")</formula>
    </cfRule>
    <cfRule type="expression" dxfId="38" priority="13" stopIfTrue="1">
      <formula>AND($N$1="CU",H8&lt;&gt;"Umpire")</formula>
    </cfRule>
  </conditionalFormatting>
  <conditionalFormatting sqref="D39:D73">
    <cfRule type="expression" dxfId="37" priority="10" stopIfTrue="1">
      <formula>AND($D39&lt;9,$C39&gt;0)</formula>
    </cfRule>
  </conditionalFormatting>
  <conditionalFormatting sqref="E55 E57 E59 E61 E63 E65 E67 E69 E39 E41 E43 E45 E47 E49 E51 E53">
    <cfRule type="cellIs" dxfId="36" priority="8" stopIfTrue="1" operator="equal">
      <formula>"Bye"</formula>
    </cfRule>
    <cfRule type="expression" dxfId="35" priority="9" stopIfTrue="1">
      <formula>AND($D39&lt;9,$C39&gt;0)</formula>
    </cfRule>
  </conditionalFormatting>
  <conditionalFormatting sqref="L10 L18 L26 L34 N30 N62 L58 L66 N14 N46 L42 L50 P22 J8 J12 J16 J20 J24 J28 J32 J36 J56 J60 J64 J68 J40 J44 J48 J52">
    <cfRule type="expression" dxfId="34" priority="6" stopIfTrue="1">
      <formula>I8="as"</formula>
    </cfRule>
    <cfRule type="expression" dxfId="33" priority="7" stopIfTrue="1">
      <formula>I8="bs"</formula>
    </cfRule>
  </conditionalFormatting>
  <conditionalFormatting sqref="B7 B9 B11 B13 B15 B17 B19 B21 B23 B25 B27 B29 B31 B33 B35 B37 B55 B57 B59 B61 B63 B65 B67 B69 B39 B41 B43 B45 B47 B49 B51 B53">
    <cfRule type="cellIs" dxfId="32" priority="4" stopIfTrue="1" operator="equal">
      <formula>"QA"</formula>
    </cfRule>
    <cfRule type="cellIs" dxfId="31" priority="5" stopIfTrue="1" operator="equal">
      <formula>"DA"</formula>
    </cfRule>
  </conditionalFormatting>
  <conditionalFormatting sqref="I8 I12 I16 I20 I24 I28 I32 I36 M30 M14 K10 K34 Q79 K18 K26 O22">
    <cfRule type="expression" dxfId="30" priority="3" stopIfTrue="1">
      <formula>$N$1="CU"</formula>
    </cfRule>
  </conditionalFormatting>
  <conditionalFormatting sqref="E35 E37 E25 E33 E31 E29 E27 E23 E19 E21 E9 E17 E15 E13 E11 E7">
    <cfRule type="cellIs" dxfId="29" priority="2" stopIfTrue="1" operator="equal">
      <formula>"Bye"</formula>
    </cfRule>
  </conditionalFormatting>
  <conditionalFormatting sqref="D9 D7 D11 D13 D15 D17 D19 D21 D23 D25 D27 D29 D31 D33 D35 D37">
    <cfRule type="expression" dxfId="28" priority="1"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paperSize="9" orientation="landscape" horizontalDpi="4294967294" verticalDpi="200" r:id="rId1"/>
  <headerFooter alignWithMargins="0"/>
  <legacyDrawing r:id="rId2"/>
</worksheet>
</file>

<file path=xl/worksheets/sheet11.xml><?xml version="1.0" encoding="utf-8"?>
<worksheet xmlns="http://schemas.openxmlformats.org/spreadsheetml/2006/main" xmlns:r="http://schemas.openxmlformats.org/officeDocument/2006/relationships">
  <sheetPr codeName="Sheet147">
    <pageSetUpPr fitToPage="1"/>
  </sheetPr>
  <dimension ref="A1:T79"/>
  <sheetViews>
    <sheetView showGridLines="0" showZeros="0" topLeftCell="B3" workbookViewId="0">
      <selection activeCell="H69" sqref="H69:H70"/>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7" customWidth="1"/>
    <col min="10" max="10" width="10.7109375" customWidth="1"/>
    <col min="11" max="11" width="1.7109375" style="137" customWidth="1"/>
    <col min="12" max="12" width="10.7109375" customWidth="1"/>
    <col min="13" max="13" width="1.7109375" style="138" customWidth="1"/>
    <col min="14" max="14" width="10.7109375" customWidth="1"/>
    <col min="15" max="15" width="1.7109375" style="137" customWidth="1"/>
    <col min="16" max="16" width="10.7109375" customWidth="1"/>
    <col min="17" max="17" width="1.7109375" style="138" customWidth="1"/>
    <col min="18" max="18" width="9.140625" hidden="1" customWidth="1"/>
    <col min="19" max="19" width="8.7109375" customWidth="1"/>
    <col min="20" max="20" width="9.140625" hidden="1" customWidth="1"/>
  </cols>
  <sheetData>
    <row r="1" spans="1:20" s="7" customFormat="1" ht="21.75" hidden="1" customHeight="1">
      <c r="A1" s="1">
        <f>'[8]Week SetUp'!$A$6</f>
        <v>0</v>
      </c>
      <c r="B1" s="1"/>
      <c r="C1" s="2"/>
      <c r="D1" s="2"/>
      <c r="E1" s="2"/>
      <c r="F1" s="2"/>
      <c r="G1" s="2"/>
      <c r="H1" s="2"/>
      <c r="I1" s="3"/>
      <c r="J1" s="5"/>
      <c r="K1" s="5"/>
      <c r="L1" s="6"/>
      <c r="M1" s="3"/>
      <c r="N1" s="3" t="s">
        <v>2</v>
      </c>
      <c r="O1" s="3"/>
      <c r="P1" s="2"/>
      <c r="Q1" s="3"/>
    </row>
    <row r="2" spans="1:20" s="12" customFormat="1" ht="15.75" hidden="1" customHeight="1">
      <c r="A2" s="8"/>
      <c r="B2" s="8"/>
      <c r="C2" s="8"/>
      <c r="D2" s="8"/>
      <c r="E2" s="8"/>
      <c r="F2" s="9"/>
      <c r="G2" s="10"/>
      <c r="H2" s="10"/>
      <c r="I2" s="11"/>
      <c r="J2" s="5"/>
      <c r="K2" s="5"/>
      <c r="L2" s="5"/>
      <c r="M2" s="11"/>
      <c r="N2" s="10"/>
      <c r="O2" s="11"/>
      <c r="P2" s="10"/>
      <c r="Q2" s="11"/>
    </row>
    <row r="3" spans="1:20" s="16" customFormat="1" ht="19.5" customHeight="1">
      <c r="A3" s="139" t="s">
        <v>68</v>
      </c>
      <c r="B3" s="143"/>
      <c r="C3" s="143"/>
      <c r="D3" s="143"/>
      <c r="E3" s="143"/>
      <c r="F3" s="143"/>
      <c r="G3" s="143"/>
      <c r="H3" s="143"/>
      <c r="I3" s="141"/>
      <c r="J3" s="140" t="s">
        <v>200</v>
      </c>
      <c r="K3" s="141"/>
      <c r="L3" s="143"/>
      <c r="M3" s="141"/>
      <c r="N3" s="143"/>
      <c r="O3" s="141"/>
      <c r="P3" s="163"/>
      <c r="Q3" s="164" t="s">
        <v>8</v>
      </c>
      <c r="R3" s="165"/>
      <c r="S3" s="165"/>
    </row>
    <row r="4" spans="1:20" s="23" customFormat="1" ht="11.25" customHeight="1" thickBot="1">
      <c r="A4" s="170"/>
      <c r="B4" s="170"/>
      <c r="C4" s="170"/>
      <c r="D4" s="17"/>
      <c r="E4" s="17"/>
      <c r="F4" s="17">
        <f>'[8]Week SetUp'!$C$10</f>
        <v>0</v>
      </c>
      <c r="G4" s="18"/>
      <c r="H4" s="17"/>
      <c r="I4" s="19"/>
      <c r="J4" s="20">
        <f>'[8]Week SetUp'!$D$10</f>
        <v>0</v>
      </c>
      <c r="K4" s="19"/>
      <c r="L4" s="21">
        <f>'[8]Week SetUp'!$A$12</f>
        <v>0</v>
      </c>
      <c r="M4" s="19"/>
      <c r="N4" s="17"/>
      <c r="O4" s="19"/>
      <c r="P4" s="17"/>
      <c r="Q4" s="22" t="s">
        <v>10</v>
      </c>
    </row>
    <row r="5" spans="1:20" s="16" customFormat="1" ht="9">
      <c r="A5" s="24"/>
      <c r="B5" s="25" t="s">
        <v>11</v>
      </c>
      <c r="C5" s="25" t="s">
        <v>12</v>
      </c>
      <c r="D5" s="25" t="s">
        <v>13</v>
      </c>
      <c r="E5" s="26" t="s">
        <v>14</v>
      </c>
      <c r="F5" s="26" t="s">
        <v>15</v>
      </c>
      <c r="G5" s="26"/>
      <c r="H5" s="26" t="s">
        <v>16</v>
      </c>
      <c r="I5" s="26"/>
      <c r="J5" s="25" t="s">
        <v>17</v>
      </c>
      <c r="K5" s="27"/>
      <c r="L5" s="25" t="s">
        <v>18</v>
      </c>
      <c r="M5" s="27"/>
      <c r="N5" s="25" t="s">
        <v>19</v>
      </c>
      <c r="O5" s="27"/>
      <c r="P5" s="25" t="s">
        <v>20</v>
      </c>
      <c r="Q5" s="28"/>
    </row>
    <row r="6" spans="1:20" s="16" customFormat="1" ht="3.75" customHeight="1" thickBot="1">
      <c r="A6" s="29"/>
      <c r="B6" s="30"/>
      <c r="C6" s="31"/>
      <c r="D6" s="30"/>
      <c r="E6" s="32"/>
      <c r="F6" s="32"/>
      <c r="G6" s="33"/>
      <c r="H6" s="32"/>
      <c r="I6" s="34"/>
      <c r="J6" s="30"/>
      <c r="K6" s="34"/>
      <c r="L6" s="30"/>
      <c r="M6" s="34"/>
      <c r="N6" s="30"/>
      <c r="O6" s="34"/>
      <c r="P6" s="30"/>
      <c r="Q6" s="35"/>
    </row>
    <row r="7" spans="1:20" s="47" customFormat="1" ht="10.5" customHeight="1">
      <c r="A7" s="36">
        <v>1</v>
      </c>
      <c r="B7" s="37">
        <f>IF($D7="","",VLOOKUP($D7,'[8]MEN B Si Prep'!$A$7:$P$22,15))</f>
        <v>0</v>
      </c>
      <c r="C7" s="37">
        <f>IF($D7="","",VLOOKUP($D7,'[8]MEN B Si Prep'!$A$7:$P$22,16))</f>
        <v>0</v>
      </c>
      <c r="D7" s="38">
        <v>1</v>
      </c>
      <c r="E7" s="39" t="str">
        <f>UPPER(IF($D7="","",VLOOKUP($D7,'[8]MEN B Si Prep'!$A$7:$P$22,2)))</f>
        <v>SU</v>
      </c>
      <c r="F7" s="39" t="str">
        <f>IF($D7="","",VLOOKUP($D7,'[8]MEN B Si Prep'!$A$7:$P$22,3))</f>
        <v>Jack</v>
      </c>
      <c r="G7" s="39"/>
      <c r="H7" s="39">
        <f>IF($D7="","",VLOOKUP($D7,'[8]MEN B Si Prep'!$A$7:$P$22,4))</f>
        <v>0</v>
      </c>
      <c r="I7" s="40"/>
      <c r="J7" s="41"/>
      <c r="K7" s="41"/>
      <c r="L7" s="41"/>
      <c r="M7" s="41"/>
      <c r="N7" s="42"/>
      <c r="O7" s="43"/>
      <c r="P7" s="44"/>
      <c r="Q7" s="45"/>
      <c r="R7" s="46"/>
      <c r="T7" s="48" t="str">
        <f>'[8]SetUp Officials'!P21</f>
        <v>Umpire</v>
      </c>
    </row>
    <row r="8" spans="1:20" s="47" customFormat="1" ht="9.6" customHeight="1">
      <c r="A8" s="49"/>
      <c r="B8" s="50"/>
      <c r="C8" s="50"/>
      <c r="D8" s="50"/>
      <c r="E8" s="41"/>
      <c r="F8" s="41"/>
      <c r="G8" s="51"/>
      <c r="H8" s="52"/>
      <c r="I8" s="53" t="s">
        <v>21</v>
      </c>
      <c r="J8" s="54" t="s">
        <v>182</v>
      </c>
      <c r="K8" s="54"/>
      <c r="L8" s="41"/>
      <c r="M8" s="41"/>
      <c r="N8" s="42"/>
      <c r="O8" s="43"/>
      <c r="P8" s="44"/>
      <c r="Q8" s="45"/>
      <c r="R8" s="46"/>
      <c r="T8" s="55" t="str">
        <f>'[8]SetUp Officials'!P22</f>
        <v xml:space="preserve"> </v>
      </c>
    </row>
    <row r="9" spans="1:20" s="47" customFormat="1" ht="9.6" customHeight="1">
      <c r="A9" s="49">
        <v>2</v>
      </c>
      <c r="B9" s="37">
        <f>IF($D9="","",VLOOKUP($D9,'[8]MEN B Si Prep'!$A$7:$P$22,15))</f>
        <v>0</v>
      </c>
      <c r="C9" s="37">
        <f>IF($D9="","",VLOOKUP($D9,'[8]MEN B Si Prep'!$A$7:$P$22,16))</f>
        <v>0</v>
      </c>
      <c r="D9" s="38">
        <v>7</v>
      </c>
      <c r="E9" s="37" t="str">
        <f>UPPER(IF($D9="","",VLOOKUP($D9,'[8]MEN B Si Prep'!$A$7:$P$22,2)))</f>
        <v>BYE</v>
      </c>
      <c r="F9" s="37">
        <f>IF($D9="","",VLOOKUP($D9,'[8]MEN B Si Prep'!$A$7:$P$22,3))</f>
        <v>0</v>
      </c>
      <c r="G9" s="37"/>
      <c r="H9" s="37">
        <f>IF($D9="","",VLOOKUP($D9,'[8]MEN B Si Prep'!$A$7:$P$22,4))</f>
        <v>0</v>
      </c>
      <c r="I9" s="56"/>
      <c r="J9" s="41"/>
      <c r="K9" s="57"/>
      <c r="L9" s="41"/>
      <c r="M9" s="41"/>
      <c r="N9" s="42"/>
      <c r="O9" s="43"/>
      <c r="P9" s="44"/>
      <c r="Q9" s="45"/>
      <c r="R9" s="46"/>
      <c r="T9" s="55" t="str">
        <f>'[8]SetUp Officials'!P23</f>
        <v xml:space="preserve"> </v>
      </c>
    </row>
    <row r="10" spans="1:20" s="47" customFormat="1" ht="9.6" customHeight="1">
      <c r="A10" s="49"/>
      <c r="B10" s="50"/>
      <c r="C10" s="50"/>
      <c r="D10" s="58"/>
      <c r="E10" s="41"/>
      <c r="F10" s="41"/>
      <c r="G10" s="51"/>
      <c r="H10" s="41"/>
      <c r="I10" s="59"/>
      <c r="J10" s="52"/>
      <c r="K10" s="60"/>
      <c r="L10" s="54" t="s">
        <v>181</v>
      </c>
      <c r="M10" s="61"/>
      <c r="N10" s="62"/>
      <c r="O10" s="62"/>
      <c r="P10" s="44"/>
      <c r="Q10" s="45"/>
      <c r="R10" s="46"/>
      <c r="T10" s="55" t="str">
        <f>'[8]SetUp Officials'!P24</f>
        <v xml:space="preserve"> </v>
      </c>
    </row>
    <row r="11" spans="1:20" s="47" customFormat="1" ht="9.6" customHeight="1">
      <c r="A11" s="49">
        <v>3</v>
      </c>
      <c r="B11" s="37">
        <f>IF($D11="","",VLOOKUP($D11,'[8]MEN B Si Prep'!$A$7:$P$22,15))</f>
        <v>0</v>
      </c>
      <c r="C11" s="37">
        <f>IF($D11="","",VLOOKUP($D11,'[8]MEN B Si Prep'!$A$7:$P$22,16))</f>
        <v>0</v>
      </c>
      <c r="D11" s="38">
        <v>5</v>
      </c>
      <c r="E11" s="37" t="str">
        <f>UPPER(IF($D11="","",VLOOKUP($D11,'[8]MEN B Si Prep'!$A$7:$P$22,2)))</f>
        <v>ABRAHAM</v>
      </c>
      <c r="F11" s="37" t="str">
        <f>IF($D11="","",VLOOKUP($D11,'[8]MEN B Si Prep'!$A$7:$P$22,3))</f>
        <v>Romeo</v>
      </c>
      <c r="G11" s="37"/>
      <c r="H11" s="37">
        <f>IF($D11="","",VLOOKUP($D11,'[8]MEN B Si Prep'!$A$7:$P$22,4))</f>
        <v>0</v>
      </c>
      <c r="I11" s="40"/>
      <c r="J11" s="41"/>
      <c r="K11" s="63"/>
      <c r="L11" s="41" t="s">
        <v>91</v>
      </c>
      <c r="M11" s="64"/>
      <c r="N11" s="62"/>
      <c r="O11" s="62"/>
      <c r="P11" s="44"/>
      <c r="Q11" s="45"/>
      <c r="R11" s="46"/>
      <c r="T11" s="55" t="str">
        <f>'[8]SetUp Officials'!P25</f>
        <v xml:space="preserve"> </v>
      </c>
    </row>
    <row r="12" spans="1:20" s="47" customFormat="1" ht="9.6" customHeight="1">
      <c r="A12" s="49"/>
      <c r="B12" s="50"/>
      <c r="C12" s="50"/>
      <c r="D12" s="58"/>
      <c r="E12" s="41"/>
      <c r="F12" s="41"/>
      <c r="G12" s="51"/>
      <c r="H12" s="52"/>
      <c r="I12" s="53" t="s">
        <v>33</v>
      </c>
      <c r="J12" s="54" t="s">
        <v>181</v>
      </c>
      <c r="K12" s="65"/>
      <c r="L12" s="41"/>
      <c r="M12" s="64"/>
      <c r="N12" s="62"/>
      <c r="O12" s="62"/>
      <c r="P12" s="44"/>
      <c r="Q12" s="45"/>
      <c r="R12" s="46"/>
      <c r="T12" s="55" t="str">
        <f>'[8]SetUp Officials'!P26</f>
        <v xml:space="preserve"> </v>
      </c>
    </row>
    <row r="13" spans="1:20" s="47" customFormat="1" ht="9.6" customHeight="1">
      <c r="A13" s="49">
        <v>4</v>
      </c>
      <c r="B13" s="37">
        <f>IF($D13="","",VLOOKUP($D13,'[8]MEN B Si Prep'!$A$7:$P$22,15))</f>
        <v>0</v>
      </c>
      <c r="C13" s="37">
        <f>IF($D13="","",VLOOKUP($D13,'[8]MEN B Si Prep'!$A$7:$P$22,16))</f>
        <v>0</v>
      </c>
      <c r="D13" s="38">
        <v>6</v>
      </c>
      <c r="E13" s="37" t="str">
        <f>UPPER(IF($D13="","",VLOOKUP($D13,'[8]MEN B Si Prep'!$A$7:$P$22,2)))</f>
        <v>BLASER</v>
      </c>
      <c r="F13" s="37" t="str">
        <f>IF($D13="","",VLOOKUP($D13,'[8]MEN B Si Prep'!$A$7:$P$22,3))</f>
        <v>Chris</v>
      </c>
      <c r="G13" s="37"/>
      <c r="H13" s="37">
        <f>IF($D13="","",VLOOKUP($D13,'[8]MEN B Si Prep'!$A$7:$P$22,4))</f>
        <v>0</v>
      </c>
      <c r="I13" s="66"/>
      <c r="J13" s="41" t="s">
        <v>183</v>
      </c>
      <c r="K13" s="41"/>
      <c r="L13" s="41"/>
      <c r="M13" s="64"/>
      <c r="N13" s="62"/>
      <c r="O13" s="62"/>
      <c r="P13" s="44"/>
      <c r="Q13" s="45"/>
      <c r="R13" s="46"/>
      <c r="T13" s="55" t="str">
        <f>'[8]SetUp Officials'!P27</f>
        <v xml:space="preserve"> </v>
      </c>
    </row>
    <row r="14" spans="1:20" s="47" customFormat="1" ht="9.6" customHeight="1">
      <c r="A14" s="49"/>
      <c r="B14" s="50"/>
      <c r="C14" s="50"/>
      <c r="D14" s="58"/>
      <c r="E14" s="41"/>
      <c r="F14" s="41"/>
      <c r="G14" s="51"/>
      <c r="H14" s="67"/>
      <c r="I14" s="59"/>
      <c r="J14" s="41"/>
      <c r="K14" s="41"/>
      <c r="L14" s="52"/>
      <c r="M14" s="60"/>
      <c r="N14" s="54" t="s">
        <v>184</v>
      </c>
      <c r="O14" s="61"/>
      <c r="P14" s="44"/>
      <c r="Q14" s="45"/>
      <c r="R14" s="46"/>
      <c r="T14" s="55" t="str">
        <f>'[8]SetUp Officials'!P28</f>
        <v xml:space="preserve"> </v>
      </c>
    </row>
    <row r="15" spans="1:20" s="47" customFormat="1" ht="9.6" customHeight="1">
      <c r="A15" s="36">
        <v>5</v>
      </c>
      <c r="B15" s="37">
        <f>IF($D15="","",VLOOKUP($D15,'[8]MEN B Si Prep'!$A$7:$P$22,15))</f>
        <v>0</v>
      </c>
      <c r="C15" s="37">
        <f>IF($D15="","",VLOOKUP($D15,'[8]MEN B Si Prep'!$A$7:$P$22,16))</f>
        <v>0</v>
      </c>
      <c r="D15" s="38">
        <v>4</v>
      </c>
      <c r="E15" s="37" t="str">
        <f>UPPER(IF($D15="","",VLOOKUP($D15,'[8]MEN B Si Prep'!$A$7:$P$22,2)))</f>
        <v>PEMBERTON</v>
      </c>
      <c r="F15" s="37" t="str">
        <f>IF($D15="","",VLOOKUP($D15,'[8]MEN B Si Prep'!$A$7:$P$22,3))</f>
        <v>Christopher</v>
      </c>
      <c r="G15" s="37"/>
      <c r="H15" s="39">
        <f>IF($D15="","",VLOOKUP($D15,'[8]MEN B Si Prep'!$A$7:$P$22,4))</f>
        <v>0</v>
      </c>
      <c r="I15" s="68"/>
      <c r="J15" s="41"/>
      <c r="K15" s="41"/>
      <c r="L15" s="41"/>
      <c r="M15" s="64"/>
      <c r="N15" s="41" t="s">
        <v>185</v>
      </c>
      <c r="O15" s="71"/>
      <c r="P15" s="149"/>
      <c r="Q15" s="45"/>
      <c r="R15" s="46"/>
      <c r="T15" s="55" t="str">
        <f>'[8]SetUp Officials'!P29</f>
        <v xml:space="preserve"> </v>
      </c>
    </row>
    <row r="16" spans="1:20" s="47" customFormat="1" ht="9.6" customHeight="1" thickBot="1">
      <c r="A16" s="49"/>
      <c r="B16" s="50"/>
      <c r="C16" s="50"/>
      <c r="D16" s="58"/>
      <c r="E16" s="41"/>
      <c r="F16" s="41"/>
      <c r="G16" s="51"/>
      <c r="H16" s="52"/>
      <c r="I16" s="53" t="s">
        <v>33</v>
      </c>
      <c r="J16" s="54" t="s">
        <v>184</v>
      </c>
      <c r="K16" s="54"/>
      <c r="L16" s="41"/>
      <c r="M16" s="64"/>
      <c r="N16" s="62"/>
      <c r="O16" s="71"/>
      <c r="P16" s="149"/>
      <c r="Q16" s="45"/>
      <c r="R16" s="46"/>
      <c r="T16" s="72" t="str">
        <f>'[8]SetUp Officials'!P30</f>
        <v>None</v>
      </c>
    </row>
    <row r="17" spans="1:18" s="47" customFormat="1" ht="9.6" customHeight="1">
      <c r="A17" s="49">
        <v>6</v>
      </c>
      <c r="B17" s="37">
        <f>IF($D17="","",VLOOKUP($D17,'[8]MEN B Si Prep'!$A$7:$P$22,15))</f>
        <v>0</v>
      </c>
      <c r="C17" s="37">
        <f>IF($D17="","",VLOOKUP($D17,'[8]MEN B Si Prep'!$A$7:$P$22,16))</f>
        <v>0</v>
      </c>
      <c r="D17" s="38">
        <v>3</v>
      </c>
      <c r="E17" s="37" t="str">
        <f>UPPER(IF($D17="","",VLOOKUP($D17,'[8]MEN B Si Prep'!$A$7:$P$22,2)))</f>
        <v>BENOIT</v>
      </c>
      <c r="F17" s="37" t="str">
        <f>IF($D17="","",VLOOKUP($D17,'[8]MEN B Si Prep'!$A$7:$P$22,3))</f>
        <v>Shawn</v>
      </c>
      <c r="G17" s="37"/>
      <c r="H17" s="37">
        <f>IF($D17="","",VLOOKUP($D17,'[8]MEN B Si Prep'!$A$7:$P$22,4))</f>
        <v>0</v>
      </c>
      <c r="I17" s="56"/>
      <c r="J17" s="41" t="s">
        <v>156</v>
      </c>
      <c r="K17" s="57"/>
      <c r="L17" s="41"/>
      <c r="M17" s="64"/>
      <c r="N17" s="62"/>
      <c r="O17" s="71"/>
      <c r="P17" s="149"/>
      <c r="Q17" s="45"/>
      <c r="R17" s="46"/>
    </row>
    <row r="18" spans="1:18" s="47" customFormat="1" ht="9.6" customHeight="1">
      <c r="A18" s="49"/>
      <c r="B18" s="50"/>
      <c r="C18" s="50"/>
      <c r="D18" s="58"/>
      <c r="E18" s="41"/>
      <c r="F18" s="41"/>
      <c r="G18" s="51"/>
      <c r="H18" s="41"/>
      <c r="I18" s="59"/>
      <c r="J18" s="52"/>
      <c r="K18" s="60"/>
      <c r="L18" s="54" t="s">
        <v>184</v>
      </c>
      <c r="M18" s="73"/>
      <c r="N18" s="62"/>
      <c r="O18" s="71"/>
      <c r="P18" s="149"/>
      <c r="Q18" s="45"/>
      <c r="R18" s="46"/>
    </row>
    <row r="19" spans="1:18" s="47" customFormat="1" ht="9.6" customHeight="1">
      <c r="A19" s="49">
        <v>7</v>
      </c>
      <c r="B19" s="37">
        <f>IF($D19="","",VLOOKUP($D19,'[8]MEN B Si Prep'!$A$7:$P$22,15))</f>
        <v>0</v>
      </c>
      <c r="C19" s="37">
        <f>IF($D19="","",VLOOKUP($D19,'[8]MEN B Si Prep'!$A$7:$P$22,16))</f>
        <v>0</v>
      </c>
      <c r="D19" s="38">
        <v>7</v>
      </c>
      <c r="E19" s="37" t="str">
        <f>UPPER(IF($D19="","",VLOOKUP($D19,'[8]MEN B Si Prep'!$A$7:$P$22,2)))</f>
        <v>BYE</v>
      </c>
      <c r="F19" s="37">
        <f>IF($D19="","",VLOOKUP($D19,'[8]MEN B Si Prep'!$A$7:$P$22,3))</f>
        <v>0</v>
      </c>
      <c r="G19" s="37"/>
      <c r="H19" s="37">
        <f>IF($D19="","",VLOOKUP($D19,'[8]MEN B Si Prep'!$A$7:$P$22,4))</f>
        <v>0</v>
      </c>
      <c r="I19" s="40"/>
      <c r="J19" s="41"/>
      <c r="K19" s="63"/>
      <c r="L19" s="41" t="s">
        <v>157</v>
      </c>
      <c r="M19" s="62"/>
      <c r="N19" s="62"/>
      <c r="O19" s="71"/>
      <c r="P19" s="149"/>
      <c r="Q19" s="45"/>
      <c r="R19" s="46"/>
    </row>
    <row r="20" spans="1:18" s="47" customFormat="1" ht="9.6" customHeight="1">
      <c r="A20" s="49"/>
      <c r="B20" s="50"/>
      <c r="C20" s="50"/>
      <c r="D20" s="50"/>
      <c r="E20" s="41"/>
      <c r="F20" s="41"/>
      <c r="G20" s="51"/>
      <c r="H20" s="52"/>
      <c r="I20" s="53" t="s">
        <v>31</v>
      </c>
      <c r="J20" s="54" t="s">
        <v>144</v>
      </c>
      <c r="K20" s="65"/>
      <c r="L20" s="41"/>
      <c r="M20" s="62"/>
      <c r="N20" s="62"/>
      <c r="O20" s="71"/>
      <c r="P20" s="149"/>
      <c r="Q20" s="45"/>
      <c r="R20" s="46"/>
    </row>
    <row r="21" spans="1:18" s="47" customFormat="1" ht="9" customHeight="1">
      <c r="A21" s="49">
        <v>8</v>
      </c>
      <c r="B21" s="37">
        <f>IF($D21="","",VLOOKUP($D21,'[8]MEN B Si Prep'!$A$7:$P$22,15))</f>
        <v>0</v>
      </c>
      <c r="C21" s="37">
        <f>IF($D21="","",VLOOKUP($D21,'[8]MEN B Si Prep'!$A$7:$P$22,16))</f>
        <v>0</v>
      </c>
      <c r="D21" s="38">
        <v>2</v>
      </c>
      <c r="E21" s="37" t="str">
        <f>UPPER(IF($D21="","",VLOOKUP($D21,'[8]MEN B Si Prep'!$A$7:$P$22,2)))</f>
        <v>MOONISAR</v>
      </c>
      <c r="F21" s="37" t="str">
        <f>IF($D21="","",VLOOKUP($D21,'[8]MEN B Si Prep'!$A$7:$P$22,3))</f>
        <v>Rishi</v>
      </c>
      <c r="G21" s="37"/>
      <c r="H21" s="37">
        <f>IF($D21="","",VLOOKUP($D21,'[8]MEN B Si Prep'!$A$7:$P$22,4))</f>
        <v>0</v>
      </c>
      <c r="I21" s="66"/>
      <c r="J21" s="41"/>
      <c r="K21" s="41"/>
      <c r="L21" s="41"/>
      <c r="M21" s="62"/>
      <c r="N21" s="62"/>
      <c r="O21" s="71"/>
      <c r="P21" s="149"/>
      <c r="Q21" s="45"/>
      <c r="R21" s="46"/>
    </row>
    <row r="22" spans="1:18" s="47" customFormat="1" ht="9.6" hidden="1" customHeight="1">
      <c r="A22" s="49"/>
      <c r="B22" s="50"/>
      <c r="C22" s="50"/>
      <c r="D22" s="50"/>
      <c r="E22" s="67"/>
      <c r="F22" s="67"/>
      <c r="G22" s="74"/>
      <c r="H22" s="67"/>
      <c r="I22" s="59"/>
      <c r="J22" s="41"/>
      <c r="K22" s="41"/>
      <c r="L22" s="41"/>
      <c r="M22" s="62"/>
      <c r="N22" s="52"/>
      <c r="O22" s="60"/>
      <c r="P22" s="54" t="str">
        <f>UPPER(IF(OR(O22="a",O22="as"),N14,IF(OR(O22="b",O22="bs"),N30,)))</f>
        <v/>
      </c>
      <c r="Q22" s="61"/>
      <c r="R22" s="46"/>
    </row>
    <row r="23" spans="1:18" s="47" customFormat="1" ht="9.6" hidden="1" customHeight="1">
      <c r="A23" s="49">
        <v>9</v>
      </c>
      <c r="B23" s="37" t="str">
        <f>IF($D23="","",VLOOKUP($D23,'[8]MEN B Si Prep'!$A$7:$P$22,15))</f>
        <v/>
      </c>
      <c r="C23" s="37" t="str">
        <f>IF($D23="","",VLOOKUP($D23,'[8]MEN B Si Prep'!$A$7:$P$22,16))</f>
        <v/>
      </c>
      <c r="D23" s="38"/>
      <c r="E23" s="37" t="str">
        <f>UPPER(IF($D23="","",VLOOKUP($D23,'[8]MEN B Si Prep'!$A$7:$P$22,2)))</f>
        <v/>
      </c>
      <c r="F23" s="37" t="str">
        <f>IF($D23="","",VLOOKUP($D23,'[8]MEN B Si Prep'!$A$7:$P$22,3))</f>
        <v/>
      </c>
      <c r="G23" s="37"/>
      <c r="H23" s="37" t="str">
        <f>IF($D23="","",VLOOKUP($D23,'[8]MEN B Si Prep'!$A$7:$P$22,4))</f>
        <v/>
      </c>
      <c r="I23" s="40"/>
      <c r="J23" s="41"/>
      <c r="K23" s="41"/>
      <c r="L23" s="41"/>
      <c r="M23" s="62"/>
      <c r="N23" s="41"/>
      <c r="O23" s="64"/>
      <c r="P23" s="41"/>
      <c r="Q23" s="62"/>
      <c r="R23" s="46"/>
    </row>
    <row r="24" spans="1:18" s="47" customFormat="1" ht="9.6" hidden="1" customHeight="1">
      <c r="A24" s="49"/>
      <c r="B24" s="50"/>
      <c r="C24" s="50"/>
      <c r="D24" s="50"/>
      <c r="E24" s="41"/>
      <c r="F24" s="41"/>
      <c r="G24" s="51"/>
      <c r="H24" s="52"/>
      <c r="I24" s="53"/>
      <c r="J24" s="54" t="str">
        <f>UPPER(IF(OR(I24="a",I24="as"),E23,IF(OR(I24="b",I24="bs"),E25,)))</f>
        <v/>
      </c>
      <c r="K24" s="54"/>
      <c r="L24" s="41"/>
      <c r="M24" s="62"/>
      <c r="N24" s="62"/>
      <c r="O24" s="64"/>
      <c r="P24" s="44"/>
      <c r="Q24" s="45"/>
      <c r="R24" s="46"/>
    </row>
    <row r="25" spans="1:18" s="47" customFormat="1" ht="9.6" hidden="1" customHeight="1">
      <c r="A25" s="49">
        <v>10</v>
      </c>
      <c r="B25" s="37" t="str">
        <f>IF($D25="","",VLOOKUP($D25,'[8]MEN B Si Prep'!$A$7:$P$22,15))</f>
        <v/>
      </c>
      <c r="C25" s="37" t="str">
        <f>IF($D25="","",VLOOKUP($D25,'[8]MEN B Si Prep'!$A$7:$P$22,16))</f>
        <v/>
      </c>
      <c r="D25" s="38"/>
      <c r="E25" s="37" t="str">
        <f>UPPER(IF($D25="","",VLOOKUP($D25,'[8]MEN B Si Prep'!$A$7:$P$22,2)))</f>
        <v/>
      </c>
      <c r="F25" s="37" t="str">
        <f>IF($D25="","",VLOOKUP($D25,'[8]MEN B Si Prep'!$A$7:$P$22,3))</f>
        <v/>
      </c>
      <c r="G25" s="37"/>
      <c r="H25" s="37" t="str">
        <f>IF($D25="","",VLOOKUP($D25,'[8]MEN B Si Prep'!$A$7:$P$22,4))</f>
        <v/>
      </c>
      <c r="I25" s="56"/>
      <c r="J25" s="41"/>
      <c r="K25" s="57"/>
      <c r="L25" s="41"/>
      <c r="M25" s="62"/>
      <c r="N25" s="62"/>
      <c r="O25" s="64"/>
      <c r="P25" s="44"/>
      <c r="Q25" s="45"/>
      <c r="R25" s="46"/>
    </row>
    <row r="26" spans="1:18" s="47" customFormat="1" ht="9.6" hidden="1" customHeight="1">
      <c r="A26" s="49"/>
      <c r="B26" s="50"/>
      <c r="C26" s="50"/>
      <c r="D26" s="58"/>
      <c r="E26" s="41"/>
      <c r="F26" s="41"/>
      <c r="G26" s="51"/>
      <c r="H26" s="41"/>
      <c r="I26" s="59"/>
      <c r="J26" s="52"/>
      <c r="K26" s="60"/>
      <c r="L26" s="54" t="str">
        <f>UPPER(IF(OR(K26="a",K26="as"),J24,IF(OR(K26="b",K26="bs"),J28,)))</f>
        <v/>
      </c>
      <c r="M26" s="61"/>
      <c r="N26" s="62"/>
      <c r="O26" s="64"/>
      <c r="P26" s="44"/>
      <c r="Q26" s="45"/>
      <c r="R26" s="46"/>
    </row>
    <row r="27" spans="1:18" s="47" customFormat="1" ht="9.6" hidden="1" customHeight="1">
      <c r="A27" s="49">
        <v>11</v>
      </c>
      <c r="B27" s="37" t="str">
        <f>IF($D27="","",VLOOKUP($D27,'[8]MEN B Si Prep'!$A$7:$P$22,15))</f>
        <v/>
      </c>
      <c r="C27" s="37" t="str">
        <f>IF($D27="","",VLOOKUP($D27,'[8]MEN B Si Prep'!$A$7:$P$22,16))</f>
        <v/>
      </c>
      <c r="D27" s="38"/>
      <c r="E27" s="37" t="str">
        <f>UPPER(IF($D27="","",VLOOKUP($D27,'[8]MEN B Si Prep'!$A$7:$P$22,2)))</f>
        <v/>
      </c>
      <c r="F27" s="37" t="str">
        <f>IF($D27="","",VLOOKUP($D27,'[8]MEN B Si Prep'!$A$7:$P$22,3))</f>
        <v/>
      </c>
      <c r="G27" s="37"/>
      <c r="H27" s="37" t="str">
        <f>IF($D27="","",VLOOKUP($D27,'[8]MEN B Si Prep'!$A$7:$P$22,4))</f>
        <v/>
      </c>
      <c r="I27" s="40"/>
      <c r="J27" s="41"/>
      <c r="K27" s="63"/>
      <c r="L27" s="41"/>
      <c r="M27" s="64"/>
      <c r="N27" s="62"/>
      <c r="O27" s="64"/>
      <c r="P27" s="44"/>
      <c r="Q27" s="45"/>
      <c r="R27" s="46"/>
    </row>
    <row r="28" spans="1:18" s="47" customFormat="1" ht="9.6" hidden="1" customHeight="1">
      <c r="A28" s="36"/>
      <c r="B28" s="50"/>
      <c r="C28" s="50"/>
      <c r="D28" s="58"/>
      <c r="E28" s="41"/>
      <c r="F28" s="41"/>
      <c r="G28" s="51"/>
      <c r="H28" s="52"/>
      <c r="I28" s="53"/>
      <c r="J28" s="54" t="str">
        <f>UPPER(IF(OR(I28="a",I28="as"),E27,IF(OR(I28="b",I28="bs"),E29,)))</f>
        <v/>
      </c>
      <c r="K28" s="65"/>
      <c r="L28" s="41"/>
      <c r="M28" s="64"/>
      <c r="N28" s="62"/>
      <c r="O28" s="64"/>
      <c r="P28" s="44"/>
      <c r="Q28" s="45"/>
      <c r="R28" s="46"/>
    </row>
    <row r="29" spans="1:18" s="47" customFormat="1" ht="9.6" hidden="1" customHeight="1">
      <c r="A29" s="36">
        <v>12</v>
      </c>
      <c r="B29" s="37" t="str">
        <f>IF($D29="","",VLOOKUP($D29,'[8]MEN B Si Prep'!$A$7:$P$22,15))</f>
        <v/>
      </c>
      <c r="C29" s="37" t="str">
        <f>IF($D29="","",VLOOKUP($D29,'[8]MEN B Si Prep'!$A$7:$P$22,16))</f>
        <v/>
      </c>
      <c r="D29" s="38"/>
      <c r="E29" s="39" t="str">
        <f>UPPER(IF($D29="","",VLOOKUP($D29,'[8]MEN B Si Prep'!$A$7:$P$22,2)))</f>
        <v/>
      </c>
      <c r="F29" s="39" t="str">
        <f>IF($D29="","",VLOOKUP($D29,'[8]MEN B Si Prep'!$A$7:$P$22,3))</f>
        <v/>
      </c>
      <c r="G29" s="39"/>
      <c r="H29" s="39" t="str">
        <f>IF($D29="","",VLOOKUP($D29,'[8]MEN B Si Prep'!$A$7:$P$22,4))</f>
        <v/>
      </c>
      <c r="I29" s="66"/>
      <c r="J29" s="41"/>
      <c r="K29" s="41"/>
      <c r="L29" s="41"/>
      <c r="M29" s="64"/>
      <c r="N29" s="62"/>
      <c r="O29" s="64"/>
      <c r="P29" s="44"/>
      <c r="Q29" s="45"/>
      <c r="R29" s="46"/>
    </row>
    <row r="30" spans="1:18" s="47" customFormat="1" ht="9.6" hidden="1" customHeight="1">
      <c r="A30" s="49"/>
      <c r="B30" s="50"/>
      <c r="C30" s="50"/>
      <c r="D30" s="58"/>
      <c r="E30" s="41"/>
      <c r="F30" s="41"/>
      <c r="G30" s="51"/>
      <c r="H30" s="67"/>
      <c r="I30" s="59"/>
      <c r="J30" s="41"/>
      <c r="K30" s="41"/>
      <c r="L30" s="52"/>
      <c r="M30" s="60"/>
      <c r="N30" s="54" t="str">
        <f>UPPER(IF(OR(M30="a",M30="as"),L26,IF(OR(M30="b",M30="bs"),L34,)))</f>
        <v/>
      </c>
      <c r="O30" s="73"/>
      <c r="P30" s="44"/>
      <c r="Q30" s="45"/>
      <c r="R30" s="46"/>
    </row>
    <row r="31" spans="1:18" s="47" customFormat="1" ht="9.6" hidden="1" customHeight="1">
      <c r="A31" s="49">
        <v>13</v>
      </c>
      <c r="B31" s="37" t="str">
        <f>IF($D31="","",VLOOKUP($D31,'[8]MEN B Si Prep'!$A$7:$P$22,15))</f>
        <v/>
      </c>
      <c r="C31" s="37" t="str">
        <f>IF($D31="","",VLOOKUP($D31,'[8]MEN B Si Prep'!$A$7:$P$22,16))</f>
        <v/>
      </c>
      <c r="D31" s="38"/>
      <c r="E31" s="37" t="str">
        <f>UPPER(IF($D31="","",VLOOKUP($D31,'[8]MEN B Si Prep'!$A$7:$P$22,2)))</f>
        <v/>
      </c>
      <c r="F31" s="37" t="str">
        <f>IF($D31="","",VLOOKUP($D31,'[8]MEN B Si Prep'!$A$7:$P$22,3))</f>
        <v/>
      </c>
      <c r="G31" s="37"/>
      <c r="H31" s="37" t="str">
        <f>IF($D31="","",VLOOKUP($D31,'[8]MEN B Si Prep'!$A$7:$P$22,4))</f>
        <v/>
      </c>
      <c r="I31" s="68"/>
      <c r="J31" s="41"/>
      <c r="K31" s="41"/>
      <c r="L31" s="41"/>
      <c r="M31" s="64"/>
      <c r="N31" s="41"/>
      <c r="O31" s="62"/>
      <c r="P31" s="44"/>
      <c r="Q31" s="45"/>
      <c r="R31" s="46"/>
    </row>
    <row r="32" spans="1:18" s="47" customFormat="1" ht="9.6" hidden="1" customHeight="1">
      <c r="A32" s="49"/>
      <c r="B32" s="50"/>
      <c r="C32" s="50"/>
      <c r="D32" s="58"/>
      <c r="E32" s="41"/>
      <c r="F32" s="41"/>
      <c r="G32" s="51"/>
      <c r="H32" s="52"/>
      <c r="I32" s="53"/>
      <c r="J32" s="54" t="str">
        <f>UPPER(IF(OR(I32="a",I32="as"),E31,IF(OR(I32="b",I32="bs"),E33,)))</f>
        <v/>
      </c>
      <c r="K32" s="54"/>
      <c r="L32" s="41"/>
      <c r="M32" s="64"/>
      <c r="N32" s="62"/>
      <c r="O32" s="62"/>
      <c r="P32" s="44"/>
      <c r="Q32" s="45"/>
      <c r="R32" s="46"/>
    </row>
    <row r="33" spans="1:18" s="47" customFormat="1" ht="9.6" hidden="1" customHeight="1">
      <c r="A33" s="49">
        <v>14</v>
      </c>
      <c r="B33" s="37" t="str">
        <f>IF($D33="","",VLOOKUP($D33,'[8]MEN B Si Prep'!$A$7:$P$22,15))</f>
        <v/>
      </c>
      <c r="C33" s="37" t="str">
        <f>IF($D33="","",VLOOKUP($D33,'[8]MEN B Si Prep'!$A$7:$P$22,16))</f>
        <v/>
      </c>
      <c r="D33" s="38"/>
      <c r="E33" s="37" t="str">
        <f>UPPER(IF($D33="","",VLOOKUP($D33,'[8]MEN B Si Prep'!$A$7:$P$22,2)))</f>
        <v/>
      </c>
      <c r="F33" s="37" t="str">
        <f>IF($D33="","",VLOOKUP($D33,'[8]MEN B Si Prep'!$A$7:$P$22,3))</f>
        <v/>
      </c>
      <c r="G33" s="37"/>
      <c r="H33" s="37" t="str">
        <f>IF($D33="","",VLOOKUP($D33,'[8]MEN B Si Prep'!$A$7:$P$22,4))</f>
        <v/>
      </c>
      <c r="I33" s="56"/>
      <c r="J33" s="41"/>
      <c r="K33" s="57"/>
      <c r="L33" s="41"/>
      <c r="M33" s="64"/>
      <c r="N33" s="62"/>
      <c r="O33" s="62"/>
      <c r="P33" s="44"/>
      <c r="Q33" s="45"/>
      <c r="R33" s="46"/>
    </row>
    <row r="34" spans="1:18" s="47" customFormat="1" ht="9.6" hidden="1" customHeight="1">
      <c r="A34" s="49"/>
      <c r="B34" s="50"/>
      <c r="C34" s="50"/>
      <c r="D34" s="58"/>
      <c r="E34" s="41"/>
      <c r="F34" s="41"/>
      <c r="G34" s="51"/>
      <c r="H34" s="41"/>
      <c r="I34" s="59"/>
      <c r="J34" s="52"/>
      <c r="K34" s="60"/>
      <c r="L34" s="54" t="str">
        <f>UPPER(IF(OR(K34="a",K34="as"),J32,IF(OR(K34="b",K34="bs"),J36,)))</f>
        <v/>
      </c>
      <c r="M34" s="73"/>
      <c r="N34" s="62"/>
      <c r="O34" s="62"/>
      <c r="P34" s="44"/>
      <c r="Q34" s="45"/>
      <c r="R34" s="46"/>
    </row>
    <row r="35" spans="1:18" s="47" customFormat="1" ht="9.6" hidden="1" customHeight="1">
      <c r="A35" s="49">
        <v>15</v>
      </c>
      <c r="B35" s="37" t="str">
        <f>IF($D35="","",VLOOKUP($D35,'[8]MEN B Si Prep'!$A$7:$P$22,15))</f>
        <v/>
      </c>
      <c r="C35" s="37" t="str">
        <f>IF($D35="","",VLOOKUP($D35,'[8]MEN B Si Prep'!$A$7:$P$22,16))</f>
        <v/>
      </c>
      <c r="D35" s="38"/>
      <c r="E35" s="37" t="str">
        <f>UPPER(IF($D35="","",VLOOKUP($D35,'[8]MEN B Si Prep'!$A$7:$P$22,2)))</f>
        <v/>
      </c>
      <c r="F35" s="37" t="str">
        <f>IF($D35="","",VLOOKUP($D35,'[8]MEN B Si Prep'!$A$7:$P$22,3))</f>
        <v/>
      </c>
      <c r="G35" s="37"/>
      <c r="H35" s="37" t="str">
        <f>IF($D35="","",VLOOKUP($D35,'[8]MEN B Si Prep'!$A$7:$P$22,4))</f>
        <v/>
      </c>
      <c r="I35" s="40"/>
      <c r="J35" s="41"/>
      <c r="K35" s="63"/>
      <c r="L35" s="41"/>
      <c r="M35" s="62"/>
      <c r="N35" s="62"/>
      <c r="O35" s="62"/>
      <c r="P35" s="44"/>
      <c r="Q35" s="45"/>
      <c r="R35" s="46"/>
    </row>
    <row r="36" spans="1:18" s="47" customFormat="1" ht="9.6" hidden="1" customHeight="1">
      <c r="A36" s="49"/>
      <c r="B36" s="50"/>
      <c r="C36" s="50"/>
      <c r="D36" s="50"/>
      <c r="E36" s="41"/>
      <c r="F36" s="41"/>
      <c r="G36" s="51"/>
      <c r="H36" s="52"/>
      <c r="I36" s="53"/>
      <c r="J36" s="54" t="str">
        <f>UPPER(IF(OR(I36="a",I36="as"),E35,IF(OR(I36="b",I36="bs"),E37,)))</f>
        <v/>
      </c>
      <c r="K36" s="65"/>
      <c r="L36" s="41"/>
      <c r="M36" s="62"/>
      <c r="N36" s="62"/>
      <c r="O36" s="62"/>
      <c r="P36" s="44"/>
      <c r="Q36" s="45"/>
      <c r="R36" s="46"/>
    </row>
    <row r="37" spans="1:18" s="47" customFormat="1" ht="9.6" hidden="1" customHeight="1">
      <c r="A37" s="36">
        <v>16</v>
      </c>
      <c r="B37" s="37" t="str">
        <f>IF($D37="","",VLOOKUP($D37,'[8]MEN B Si Prep'!$A$7:$P$22,15))</f>
        <v/>
      </c>
      <c r="C37" s="37" t="str">
        <f>IF($D37="","",VLOOKUP($D37,'[8]MEN B Si Prep'!$A$7:$P$22,16))</f>
        <v/>
      </c>
      <c r="D37" s="38"/>
      <c r="E37" s="39" t="str">
        <f>UPPER(IF($D37="","",VLOOKUP($D37,'[8]MEN B Si Prep'!$A$7:$P$22,2)))</f>
        <v/>
      </c>
      <c r="F37" s="39" t="str">
        <f>IF($D37="","",VLOOKUP($D37,'[8]MEN B Si Prep'!$A$7:$P$22,3))</f>
        <v/>
      </c>
      <c r="G37" s="37"/>
      <c r="H37" s="39" t="str">
        <f>IF($D37="","",VLOOKUP($D37,'[8]MEN B Si Prep'!$A$7:$P$22,4))</f>
        <v/>
      </c>
      <c r="I37" s="66"/>
      <c r="J37" s="41"/>
      <c r="K37" s="41"/>
      <c r="L37" s="41"/>
      <c r="M37" s="62"/>
      <c r="N37" s="62"/>
      <c r="O37" s="62"/>
      <c r="P37" s="44"/>
      <c r="Q37" s="45"/>
      <c r="R37" s="46"/>
    </row>
    <row r="38" spans="1:18" s="47" customFormat="1" ht="16.5" customHeight="1">
      <c r="A38" s="78"/>
      <c r="B38" s="50"/>
      <c r="C38" s="50"/>
      <c r="D38" s="50"/>
      <c r="E38" s="67"/>
      <c r="F38" s="67"/>
      <c r="G38" s="74"/>
      <c r="H38" s="41"/>
      <c r="I38" s="59"/>
      <c r="J38" s="41"/>
      <c r="K38" s="41"/>
      <c r="L38" s="41"/>
      <c r="M38" s="62"/>
      <c r="N38" s="62"/>
      <c r="O38" s="62"/>
      <c r="P38" s="44"/>
      <c r="Q38" s="45"/>
      <c r="R38" s="46"/>
    </row>
    <row r="39" spans="1:18" s="47" customFormat="1" ht="9.6" hidden="1" customHeight="1">
      <c r="A39" s="79"/>
      <c r="B39" s="80"/>
      <c r="C39" s="80"/>
      <c r="D39" s="50"/>
      <c r="E39" s="80"/>
      <c r="F39" s="80"/>
      <c r="G39" s="80"/>
      <c r="H39" s="80"/>
      <c r="I39" s="50"/>
      <c r="J39" s="80"/>
      <c r="K39" s="80"/>
      <c r="L39" s="80"/>
      <c r="M39" s="81"/>
      <c r="N39" s="81"/>
      <c r="O39" s="81"/>
      <c r="P39" s="44"/>
      <c r="Q39" s="45"/>
      <c r="R39" s="46"/>
    </row>
    <row r="40" spans="1:18" s="47" customFormat="1" ht="9.6" hidden="1" customHeight="1">
      <c r="A40" s="78"/>
      <c r="B40" s="50"/>
      <c r="C40" s="50"/>
      <c r="D40" s="50"/>
      <c r="E40" s="80"/>
      <c r="F40" s="80"/>
      <c r="H40" s="82"/>
      <c r="I40" s="50"/>
      <c r="J40" s="80"/>
      <c r="K40" s="80"/>
      <c r="L40" s="80"/>
      <c r="M40" s="81"/>
      <c r="N40" s="81"/>
      <c r="O40" s="81"/>
      <c r="P40" s="44"/>
      <c r="Q40" s="45"/>
      <c r="R40" s="46"/>
    </row>
    <row r="41" spans="1:18" s="47" customFormat="1" ht="9.6" hidden="1" customHeight="1">
      <c r="A41" s="78"/>
      <c r="B41" s="80"/>
      <c r="C41" s="80"/>
      <c r="D41" s="50"/>
      <c r="E41" s="80"/>
      <c r="F41" s="80"/>
      <c r="G41" s="80"/>
      <c r="H41" s="80"/>
      <c r="I41" s="50"/>
      <c r="J41" s="80"/>
      <c r="K41" s="83"/>
      <c r="L41" s="80"/>
      <c r="M41" s="81"/>
      <c r="N41" s="81"/>
      <c r="O41" s="81"/>
      <c r="P41" s="44"/>
      <c r="Q41" s="45"/>
      <c r="R41" s="46"/>
    </row>
    <row r="42" spans="1:18" s="47" customFormat="1" ht="9.6" hidden="1" customHeight="1">
      <c r="A42" s="78"/>
      <c r="B42" s="50"/>
      <c r="C42" s="50"/>
      <c r="D42" s="50"/>
      <c r="E42" s="80"/>
      <c r="F42" s="80"/>
      <c r="H42" s="80"/>
      <c r="I42" s="50"/>
      <c r="J42" s="82"/>
      <c r="K42" s="50"/>
      <c r="L42" s="80"/>
      <c r="M42" s="81"/>
      <c r="N42" s="81"/>
      <c r="O42" s="81"/>
      <c r="P42" s="44"/>
      <c r="Q42" s="45"/>
      <c r="R42" s="46"/>
    </row>
    <row r="43" spans="1:18" s="47" customFormat="1" ht="9.6" hidden="1" customHeight="1">
      <c r="A43" s="78"/>
      <c r="B43" s="80"/>
      <c r="C43" s="80"/>
      <c r="D43" s="50"/>
      <c r="E43" s="80"/>
      <c r="F43" s="80"/>
      <c r="G43" s="80"/>
      <c r="H43" s="80"/>
      <c r="I43" s="50"/>
      <c r="J43" s="80"/>
      <c r="K43" s="80"/>
      <c r="L43" s="80"/>
      <c r="M43" s="81"/>
      <c r="N43" s="81"/>
      <c r="O43" s="81"/>
      <c r="P43" s="44"/>
      <c r="Q43" s="45"/>
      <c r="R43" s="84"/>
    </row>
    <row r="44" spans="1:18" s="47" customFormat="1" ht="9.6" hidden="1" customHeight="1">
      <c r="A44" s="78"/>
      <c r="B44" s="50"/>
      <c r="C44" s="50"/>
      <c r="D44" s="50"/>
      <c r="E44" s="80"/>
      <c r="F44" s="80"/>
      <c r="H44" s="82"/>
      <c r="I44" s="50"/>
      <c r="J44" s="80"/>
      <c r="K44" s="80"/>
      <c r="L44" s="80"/>
      <c r="M44" s="81"/>
      <c r="N44" s="81"/>
      <c r="O44" s="81"/>
      <c r="P44" s="44"/>
      <c r="Q44" s="45"/>
      <c r="R44" s="46"/>
    </row>
    <row r="45" spans="1:18" s="47" customFormat="1" ht="9.6" hidden="1" customHeight="1">
      <c r="A45" s="78"/>
      <c r="B45" s="80"/>
      <c r="C45" s="80"/>
      <c r="D45" s="50"/>
      <c r="E45" s="80"/>
      <c r="F45" s="80"/>
      <c r="G45" s="80"/>
      <c r="H45" s="80"/>
      <c r="I45" s="50"/>
      <c r="J45" s="80"/>
      <c r="K45" s="80"/>
      <c r="L45" s="80"/>
      <c r="M45" s="81"/>
      <c r="N45" s="81"/>
      <c r="O45" s="81"/>
      <c r="P45" s="44"/>
      <c r="Q45" s="45"/>
      <c r="R45" s="46"/>
    </row>
    <row r="46" spans="1:18" s="47" customFormat="1" ht="9.6" hidden="1" customHeight="1">
      <c r="A46" s="78"/>
      <c r="B46" s="50"/>
      <c r="C46" s="50"/>
      <c r="D46" s="50"/>
      <c r="E46" s="80"/>
      <c r="F46" s="80"/>
      <c r="H46" s="80"/>
      <c r="I46" s="50"/>
      <c r="J46" s="80"/>
      <c r="K46" s="80"/>
      <c r="L46" s="82"/>
      <c r="M46" s="50"/>
      <c r="N46" s="80"/>
      <c r="O46" s="81"/>
      <c r="P46" s="44"/>
      <c r="Q46" s="45"/>
      <c r="R46" s="46"/>
    </row>
    <row r="47" spans="1:18" s="47" customFormat="1" ht="9.6" hidden="1" customHeight="1">
      <c r="A47" s="78"/>
      <c r="B47" s="80"/>
      <c r="C47" s="80"/>
      <c r="D47" s="50"/>
      <c r="E47" s="80"/>
      <c r="F47" s="80"/>
      <c r="G47" s="80"/>
      <c r="H47" s="80"/>
      <c r="I47" s="50"/>
      <c r="J47" s="80"/>
      <c r="K47" s="80"/>
      <c r="L47" s="80"/>
      <c r="M47" s="81"/>
      <c r="N47" s="80"/>
      <c r="O47" s="81"/>
      <c r="P47" s="44"/>
      <c r="Q47" s="45"/>
      <c r="R47" s="46"/>
    </row>
    <row r="48" spans="1:18" s="47" customFormat="1" ht="9.6" hidden="1" customHeight="1">
      <c r="A48" s="78"/>
      <c r="B48" s="50"/>
      <c r="C48" s="50"/>
      <c r="D48" s="50"/>
      <c r="E48" s="80"/>
      <c r="F48" s="80"/>
      <c r="H48" s="82"/>
      <c r="I48" s="50"/>
      <c r="J48" s="80"/>
      <c r="K48" s="80"/>
      <c r="L48" s="80"/>
      <c r="M48" s="81"/>
      <c r="N48" s="81"/>
      <c r="O48" s="81"/>
      <c r="P48" s="44"/>
      <c r="Q48" s="45"/>
      <c r="R48" s="46"/>
    </row>
    <row r="49" spans="1:18" s="47" customFormat="1" ht="9.6" hidden="1" customHeight="1">
      <c r="A49" s="78"/>
      <c r="B49" s="80"/>
      <c r="C49" s="80"/>
      <c r="D49" s="50"/>
      <c r="E49" s="80"/>
      <c r="F49" s="80"/>
      <c r="G49" s="80"/>
      <c r="H49" s="80"/>
      <c r="I49" s="50"/>
      <c r="J49" s="80"/>
      <c r="K49" s="83"/>
      <c r="L49" s="80"/>
      <c r="M49" s="81"/>
      <c r="N49" s="81"/>
      <c r="O49" s="81"/>
      <c r="P49" s="44"/>
      <c r="Q49" s="45"/>
      <c r="R49" s="46"/>
    </row>
    <row r="50" spans="1:18" s="47" customFormat="1" ht="9.6" hidden="1" customHeight="1">
      <c r="A50" s="78"/>
      <c r="B50" s="50"/>
      <c r="C50" s="50"/>
      <c r="D50" s="50"/>
      <c r="E50" s="80"/>
      <c r="F50" s="80"/>
      <c r="H50" s="80"/>
      <c r="I50" s="50"/>
      <c r="J50" s="82"/>
      <c r="K50" s="50"/>
      <c r="L50" s="80"/>
      <c r="M50" s="81"/>
      <c r="N50" s="81"/>
      <c r="O50" s="81"/>
      <c r="P50" s="44"/>
      <c r="Q50" s="45"/>
      <c r="R50" s="46"/>
    </row>
    <row r="51" spans="1:18" s="47" customFormat="1" ht="9.6" hidden="1" customHeight="1">
      <c r="A51" s="78"/>
      <c r="B51" s="80"/>
      <c r="C51" s="80"/>
      <c r="D51" s="50"/>
      <c r="E51" s="80"/>
      <c r="F51" s="80"/>
      <c r="G51" s="80"/>
      <c r="H51" s="80"/>
      <c r="I51" s="50"/>
      <c r="J51" s="80"/>
      <c r="K51" s="80"/>
      <c r="L51" s="80"/>
      <c r="M51" s="81"/>
      <c r="N51" s="81"/>
      <c r="O51" s="81"/>
      <c r="P51" s="44"/>
      <c r="Q51" s="45"/>
      <c r="R51" s="46"/>
    </row>
    <row r="52" spans="1:18" s="47" customFormat="1" ht="9.6" hidden="1" customHeight="1">
      <c r="A52" s="78"/>
      <c r="B52" s="50"/>
      <c r="C52" s="50"/>
      <c r="D52" s="50"/>
      <c r="E52" s="80"/>
      <c r="F52" s="80"/>
      <c r="H52" s="82"/>
      <c r="I52" s="50"/>
      <c r="J52" s="80"/>
      <c r="K52" s="80"/>
      <c r="L52" s="80"/>
      <c r="M52" s="81"/>
      <c r="N52" s="81"/>
      <c r="O52" s="81"/>
      <c r="P52" s="44"/>
      <c r="Q52" s="45"/>
      <c r="R52" s="46"/>
    </row>
    <row r="53" spans="1:18" s="47" customFormat="1" ht="9.6" hidden="1" customHeight="1">
      <c r="A53" s="79"/>
      <c r="B53" s="80"/>
      <c r="C53" s="80"/>
      <c r="D53" s="50"/>
      <c r="E53" s="80"/>
      <c r="F53" s="80"/>
      <c r="G53" s="80"/>
      <c r="H53" s="80"/>
      <c r="I53" s="50"/>
      <c r="J53" s="80"/>
      <c r="K53" s="80"/>
      <c r="L53" s="80"/>
      <c r="M53" s="80"/>
      <c r="N53" s="42"/>
      <c r="O53" s="42"/>
      <c r="P53" s="44"/>
      <c r="Q53" s="45"/>
      <c r="R53" s="46"/>
    </row>
    <row r="54" spans="1:18" s="47" customFormat="1" ht="9.6" hidden="1" customHeight="1">
      <c r="A54" s="78"/>
      <c r="B54" s="50"/>
      <c r="C54" s="50"/>
      <c r="D54" s="50"/>
      <c r="E54" s="67"/>
      <c r="F54" s="67"/>
      <c r="G54" s="74"/>
      <c r="H54" s="41"/>
      <c r="I54" s="59"/>
      <c r="J54" s="41"/>
      <c r="K54" s="41"/>
      <c r="L54" s="41"/>
      <c r="M54" s="62"/>
      <c r="N54" s="62"/>
      <c r="O54" s="62"/>
      <c r="P54" s="44"/>
      <c r="Q54" s="45"/>
      <c r="R54" s="46"/>
    </row>
    <row r="55" spans="1:18" s="47" customFormat="1" ht="9.6" hidden="1" customHeight="1">
      <c r="A55" s="79"/>
      <c r="B55" s="80"/>
      <c r="C55" s="80"/>
      <c r="D55" s="50"/>
      <c r="E55" s="80"/>
      <c r="F55" s="80"/>
      <c r="G55" s="80"/>
      <c r="H55" s="80"/>
      <c r="I55" s="50"/>
      <c r="J55" s="80"/>
      <c r="K55" s="80"/>
      <c r="L55" s="80"/>
      <c r="M55" s="81"/>
      <c r="N55" s="81"/>
      <c r="O55" s="81"/>
      <c r="P55" s="44"/>
      <c r="Q55" s="45"/>
      <c r="R55" s="46"/>
    </row>
    <row r="56" spans="1:18" s="47" customFormat="1" ht="9.6" hidden="1" customHeight="1">
      <c r="A56" s="78"/>
      <c r="B56" s="50"/>
      <c r="C56" s="50"/>
      <c r="D56" s="50"/>
      <c r="E56" s="80"/>
      <c r="F56" s="80"/>
      <c r="H56" s="82"/>
      <c r="I56" s="50"/>
      <c r="J56" s="80"/>
      <c r="K56" s="80"/>
      <c r="L56" s="80"/>
      <c r="M56" s="81"/>
      <c r="N56" s="81"/>
      <c r="O56" s="81"/>
      <c r="P56" s="44"/>
      <c r="Q56" s="45"/>
      <c r="R56" s="46"/>
    </row>
    <row r="57" spans="1:18" s="47" customFormat="1" ht="9.6" hidden="1" customHeight="1">
      <c r="A57" s="78"/>
      <c r="B57" s="80"/>
      <c r="C57" s="80"/>
      <c r="D57" s="50"/>
      <c r="E57" s="80"/>
      <c r="F57" s="80"/>
      <c r="G57" s="80"/>
      <c r="H57" s="80"/>
      <c r="I57" s="50"/>
      <c r="J57" s="80"/>
      <c r="K57" s="83"/>
      <c r="L57" s="80"/>
      <c r="M57" s="81"/>
      <c r="N57" s="81"/>
      <c r="O57" s="81"/>
      <c r="P57" s="44"/>
      <c r="Q57" s="45"/>
      <c r="R57" s="46"/>
    </row>
    <row r="58" spans="1:18" s="47" customFormat="1" ht="9.6" hidden="1" customHeight="1">
      <c r="A58" s="78"/>
      <c r="B58" s="50"/>
      <c r="C58" s="50"/>
      <c r="D58" s="50"/>
      <c r="E58" s="80"/>
      <c r="F58" s="80"/>
      <c r="H58" s="80"/>
      <c r="I58" s="50"/>
      <c r="J58" s="82"/>
      <c r="K58" s="50"/>
      <c r="L58" s="80"/>
      <c r="M58" s="81"/>
      <c r="N58" s="81"/>
      <c r="O58" s="81"/>
      <c r="P58" s="44"/>
      <c r="Q58" s="45"/>
      <c r="R58" s="46"/>
    </row>
    <row r="59" spans="1:18" s="47" customFormat="1" ht="9.6" hidden="1" customHeight="1">
      <c r="A59" s="78"/>
      <c r="B59" s="80"/>
      <c r="C59" s="80"/>
      <c r="D59" s="50"/>
      <c r="E59" s="80"/>
      <c r="F59" s="80"/>
      <c r="G59" s="80"/>
      <c r="H59" s="80"/>
      <c r="I59" s="50"/>
      <c r="J59" s="80"/>
      <c r="K59" s="80"/>
      <c r="L59" s="80"/>
      <c r="M59" s="81"/>
      <c r="N59" s="81"/>
      <c r="O59" s="81"/>
      <c r="P59" s="44"/>
      <c r="Q59" s="45"/>
      <c r="R59" s="84"/>
    </row>
    <row r="60" spans="1:18" s="47" customFormat="1" ht="9.6" hidden="1" customHeight="1">
      <c r="A60" s="78"/>
      <c r="B60" s="50"/>
      <c r="C60" s="50"/>
      <c r="D60" s="50"/>
      <c r="E60" s="80"/>
      <c r="F60" s="80"/>
      <c r="H60" s="82"/>
      <c r="I60" s="50"/>
      <c r="J60" s="80"/>
      <c r="K60" s="80"/>
      <c r="L60" s="80"/>
      <c r="M60" s="81"/>
      <c r="N60" s="81"/>
      <c r="O60" s="81"/>
      <c r="P60" s="44"/>
      <c r="Q60" s="45"/>
      <c r="R60" s="46"/>
    </row>
    <row r="61" spans="1:18" s="47" customFormat="1" ht="9.6" hidden="1" customHeight="1">
      <c r="A61" s="78"/>
      <c r="B61" s="80"/>
      <c r="C61" s="80"/>
      <c r="D61" s="50"/>
      <c r="E61" s="80"/>
      <c r="F61" s="80"/>
      <c r="G61" s="80"/>
      <c r="H61" s="80"/>
      <c r="I61" s="50"/>
      <c r="J61" s="80"/>
      <c r="K61" s="80"/>
      <c r="L61" s="80"/>
      <c r="M61" s="81"/>
      <c r="N61" s="81"/>
      <c r="O61" s="81"/>
      <c r="P61" s="44"/>
      <c r="Q61" s="45"/>
      <c r="R61" s="46"/>
    </row>
    <row r="62" spans="1:18" s="47" customFormat="1" ht="9.6" hidden="1" customHeight="1">
      <c r="A62" s="78"/>
      <c r="B62" s="50"/>
      <c r="C62" s="50"/>
      <c r="D62" s="50"/>
      <c r="E62" s="80"/>
      <c r="F62" s="80"/>
      <c r="H62" s="80"/>
      <c r="I62" s="50"/>
      <c r="J62" s="80"/>
      <c r="K62" s="80"/>
      <c r="L62" s="82"/>
      <c r="M62" s="50"/>
      <c r="N62" s="80"/>
      <c r="O62" s="81"/>
      <c r="P62" s="44"/>
      <c r="Q62" s="45"/>
      <c r="R62" s="46"/>
    </row>
    <row r="63" spans="1:18" s="47" customFormat="1" ht="9.6" hidden="1" customHeight="1">
      <c r="A63" s="78"/>
      <c r="B63" s="80"/>
      <c r="C63" s="80"/>
      <c r="D63" s="50"/>
      <c r="E63" s="80"/>
      <c r="F63" s="80"/>
      <c r="G63" s="80"/>
      <c r="H63" s="80"/>
      <c r="I63" s="50"/>
      <c r="J63" s="80"/>
      <c r="K63" s="80"/>
      <c r="L63" s="80"/>
      <c r="M63" s="81"/>
      <c r="N63" s="80"/>
      <c r="O63" s="81"/>
      <c r="P63" s="44"/>
      <c r="Q63" s="45"/>
      <c r="R63" s="46"/>
    </row>
    <row r="64" spans="1:18" s="47" customFormat="1" ht="9.6" hidden="1" customHeight="1">
      <c r="A64" s="78"/>
      <c r="B64" s="50"/>
      <c r="C64" s="50"/>
      <c r="D64" s="50"/>
      <c r="E64" s="80"/>
      <c r="F64" s="80"/>
      <c r="H64" s="82"/>
      <c r="I64" s="50"/>
      <c r="J64" s="80"/>
      <c r="K64" s="80"/>
      <c r="L64" s="80"/>
      <c r="M64" s="81"/>
      <c r="N64" s="81"/>
      <c r="O64" s="81"/>
      <c r="P64" s="44"/>
      <c r="Q64" s="45"/>
      <c r="R64" s="46"/>
    </row>
    <row r="65" spans="1:18" s="47" customFormat="1" ht="9" hidden="1" customHeight="1">
      <c r="A65" s="78"/>
      <c r="B65" s="80"/>
      <c r="C65" s="80"/>
      <c r="D65" s="50"/>
      <c r="E65" s="80"/>
      <c r="F65" s="80"/>
      <c r="G65" s="80"/>
      <c r="H65" s="80"/>
      <c r="I65" s="50"/>
      <c r="J65" s="80"/>
      <c r="K65" s="83"/>
      <c r="L65" s="80"/>
      <c r="M65" s="81"/>
      <c r="N65" s="81"/>
      <c r="O65" s="81"/>
      <c r="P65" s="44"/>
      <c r="Q65" s="45"/>
      <c r="R65" s="46"/>
    </row>
    <row r="66" spans="1:18" s="47" customFormat="1" ht="9" hidden="1" customHeight="1">
      <c r="A66" s="78"/>
      <c r="B66" s="50"/>
      <c r="C66" s="50"/>
      <c r="D66" s="50"/>
      <c r="E66" s="80"/>
      <c r="F66" s="80"/>
      <c r="H66" s="80"/>
      <c r="I66" s="50"/>
      <c r="J66" s="82"/>
      <c r="K66" s="50"/>
      <c r="L66" s="80"/>
      <c r="M66" s="81"/>
      <c r="N66" s="81"/>
      <c r="O66" s="81"/>
      <c r="P66" s="44"/>
      <c r="Q66" s="45"/>
      <c r="R66" s="46"/>
    </row>
    <row r="67" spans="1:18" s="47" customFormat="1" ht="9" hidden="1" customHeight="1">
      <c r="A67" s="78"/>
      <c r="B67" s="80"/>
      <c r="C67" s="80"/>
      <c r="D67" s="50"/>
      <c r="E67" s="80"/>
      <c r="F67" s="80"/>
      <c r="G67" s="80"/>
      <c r="H67" s="80"/>
      <c r="I67" s="50"/>
      <c r="J67" s="80"/>
      <c r="K67" s="80"/>
      <c r="L67" s="80"/>
      <c r="M67" s="81"/>
      <c r="N67" s="81"/>
      <c r="O67" s="81"/>
      <c r="P67" s="44"/>
      <c r="Q67" s="45"/>
      <c r="R67" s="46"/>
    </row>
    <row r="68" spans="1:18" s="47" customFormat="1" ht="17.25" hidden="1" customHeight="1">
      <c r="A68" s="78"/>
      <c r="B68" s="50"/>
      <c r="C68" s="50"/>
      <c r="D68" s="50"/>
      <c r="E68" s="80"/>
      <c r="F68" s="80"/>
      <c r="H68" s="82"/>
      <c r="I68" s="50"/>
      <c r="J68" s="80"/>
      <c r="K68" s="80"/>
      <c r="L68" s="80"/>
      <c r="M68" s="81"/>
      <c r="N68" s="81"/>
      <c r="O68" s="81"/>
      <c r="P68" s="44"/>
      <c r="Q68" s="45"/>
      <c r="R68" s="46"/>
    </row>
    <row r="69" spans="1:18" s="47" customFormat="1" ht="9.6" customHeight="1">
      <c r="A69" s="79"/>
      <c r="B69" s="80"/>
      <c r="C69" s="80"/>
      <c r="D69" s="50"/>
      <c r="E69" s="80"/>
      <c r="F69" s="80"/>
      <c r="G69" s="80"/>
      <c r="H69" s="80"/>
      <c r="I69" s="50"/>
      <c r="J69" s="80"/>
      <c r="K69" s="80"/>
      <c r="L69" s="80"/>
      <c r="M69" s="80"/>
      <c r="N69" s="42"/>
      <c r="O69" s="42"/>
      <c r="P69" s="44"/>
      <c r="Q69" s="45"/>
      <c r="R69" s="46"/>
    </row>
    <row r="70" spans="1:18" s="91" customFormat="1" ht="6.75" customHeight="1">
      <c r="A70" s="85"/>
      <c r="B70" s="85"/>
      <c r="C70" s="85"/>
      <c r="D70" s="85"/>
      <c r="E70" s="86"/>
      <c r="F70" s="86"/>
      <c r="G70" s="86"/>
      <c r="H70" s="86"/>
      <c r="I70" s="87"/>
      <c r="J70" s="88"/>
      <c r="K70" s="89"/>
      <c r="L70" s="88"/>
      <c r="M70" s="89"/>
      <c r="N70" s="88"/>
      <c r="O70" s="89"/>
      <c r="P70" s="88"/>
      <c r="Q70" s="89"/>
      <c r="R70" s="90"/>
    </row>
    <row r="71" spans="1:18" s="104" customFormat="1" ht="10.5" customHeight="1">
      <c r="A71" s="92" t="s">
        <v>34</v>
      </c>
      <c r="B71" s="93"/>
      <c r="C71" s="94"/>
      <c r="D71" s="95" t="s">
        <v>35</v>
      </c>
      <c r="E71" s="96" t="s">
        <v>36</v>
      </c>
      <c r="F71" s="95"/>
      <c r="G71" s="97"/>
      <c r="H71" s="98"/>
      <c r="I71" s="95" t="s">
        <v>35</v>
      </c>
      <c r="J71" s="96" t="s">
        <v>37</v>
      </c>
      <c r="K71" s="99"/>
      <c r="L71" s="96" t="s">
        <v>38</v>
      </c>
      <c r="M71" s="100"/>
      <c r="N71" s="101" t="s">
        <v>39</v>
      </c>
      <c r="O71" s="101"/>
      <c r="P71" s="102"/>
      <c r="Q71" s="103"/>
    </row>
    <row r="72" spans="1:18" s="104" customFormat="1" ht="9" customHeight="1">
      <c r="A72" s="105" t="s">
        <v>40</v>
      </c>
      <c r="B72" s="106"/>
      <c r="C72" s="107"/>
      <c r="D72" s="108">
        <v>1</v>
      </c>
      <c r="E72" s="109" t="str">
        <f>IF(D72&gt;$Q$79,,UPPER(VLOOKUP(D72,'[8]MEN B Si Prep'!$A$7:$R$134,2)))</f>
        <v>SU</v>
      </c>
      <c r="F72" s="110"/>
      <c r="G72" s="109"/>
      <c r="H72" s="111"/>
      <c r="I72" s="112" t="s">
        <v>41</v>
      </c>
      <c r="J72" s="106"/>
      <c r="K72" s="113"/>
      <c r="L72" s="106"/>
      <c r="M72" s="114"/>
      <c r="N72" s="115" t="s">
        <v>42</v>
      </c>
      <c r="O72" s="116"/>
      <c r="P72" s="116"/>
      <c r="Q72" s="117"/>
    </row>
    <row r="73" spans="1:18" s="104" customFormat="1" ht="9" customHeight="1">
      <c r="A73" s="105" t="s">
        <v>43</v>
      </c>
      <c r="B73" s="106"/>
      <c r="C73" s="107"/>
      <c r="D73" s="108">
        <v>2</v>
      </c>
      <c r="E73" s="109" t="str">
        <f>IF(D73&gt;$Q$79,,UPPER(VLOOKUP(D73,'[8]MEN B Si Prep'!$A$7:$R$134,2)))</f>
        <v>MOONISAR</v>
      </c>
      <c r="F73" s="110"/>
      <c r="G73" s="109"/>
      <c r="H73" s="111"/>
      <c r="I73" s="112" t="s">
        <v>44</v>
      </c>
      <c r="J73" s="106"/>
      <c r="K73" s="113"/>
      <c r="L73" s="106"/>
      <c r="M73" s="114"/>
      <c r="N73" s="118"/>
      <c r="O73" s="119"/>
      <c r="P73" s="120"/>
      <c r="Q73" s="121"/>
    </row>
    <row r="74" spans="1:18" s="104" customFormat="1" ht="9" customHeight="1">
      <c r="A74" s="122" t="s">
        <v>45</v>
      </c>
      <c r="B74" s="120"/>
      <c r="C74" s="123"/>
      <c r="D74" s="108">
        <v>3</v>
      </c>
      <c r="E74" s="109">
        <f>IF(D74&gt;$Q$79,,UPPER(VLOOKUP(D74,'[8]MEN B Si Prep'!$A$7:$R$134,2)))</f>
        <v>0</v>
      </c>
      <c r="F74" s="110"/>
      <c r="G74" s="109"/>
      <c r="H74" s="111"/>
      <c r="I74" s="112" t="s">
        <v>46</v>
      </c>
      <c r="J74" s="106"/>
      <c r="K74" s="113"/>
      <c r="L74" s="106"/>
      <c r="M74" s="114"/>
      <c r="N74" s="115" t="s">
        <v>47</v>
      </c>
      <c r="O74" s="116"/>
      <c r="P74" s="116"/>
      <c r="Q74" s="117"/>
    </row>
    <row r="75" spans="1:18" s="104" customFormat="1" ht="9" customHeight="1">
      <c r="A75" s="124"/>
      <c r="B75" s="24"/>
      <c r="C75" s="125"/>
      <c r="D75" s="108">
        <v>4</v>
      </c>
      <c r="E75" s="109">
        <f>IF(D75&gt;$Q$79,,UPPER(VLOOKUP(D75,'[8]MEN B Si Prep'!$A$7:$R$134,2)))</f>
        <v>0</v>
      </c>
      <c r="F75" s="110"/>
      <c r="G75" s="109"/>
      <c r="H75" s="111"/>
      <c r="I75" s="112" t="s">
        <v>48</v>
      </c>
      <c r="J75" s="106"/>
      <c r="K75" s="113"/>
      <c r="L75" s="106"/>
      <c r="M75" s="114"/>
      <c r="N75" s="106"/>
      <c r="O75" s="113"/>
      <c r="P75" s="106"/>
      <c r="Q75" s="114"/>
    </row>
    <row r="76" spans="1:18" s="104" customFormat="1" ht="9" customHeight="1">
      <c r="A76" s="126" t="s">
        <v>49</v>
      </c>
      <c r="B76" s="127"/>
      <c r="C76" s="128"/>
      <c r="D76" s="108"/>
      <c r="E76" s="109"/>
      <c r="F76" s="110"/>
      <c r="G76" s="109"/>
      <c r="H76" s="111"/>
      <c r="I76" s="112" t="s">
        <v>50</v>
      </c>
      <c r="J76" s="106"/>
      <c r="K76" s="113"/>
      <c r="L76" s="106"/>
      <c r="M76" s="114"/>
      <c r="N76" s="120"/>
      <c r="O76" s="119"/>
      <c r="P76" s="120"/>
      <c r="Q76" s="121"/>
    </row>
    <row r="77" spans="1:18" s="104" customFormat="1" ht="9" customHeight="1">
      <c r="A77" s="105" t="s">
        <v>40</v>
      </c>
      <c r="B77" s="106"/>
      <c r="C77" s="107"/>
      <c r="D77" s="108"/>
      <c r="E77" s="109"/>
      <c r="F77" s="110"/>
      <c r="G77" s="109"/>
      <c r="H77" s="111"/>
      <c r="I77" s="112" t="s">
        <v>51</v>
      </c>
      <c r="J77" s="106"/>
      <c r="K77" s="113"/>
      <c r="L77" s="106"/>
      <c r="M77" s="114"/>
      <c r="N77" s="115" t="s">
        <v>52</v>
      </c>
      <c r="O77" s="116"/>
      <c r="P77" s="116"/>
      <c r="Q77" s="117"/>
    </row>
    <row r="78" spans="1:18" s="104" customFormat="1" ht="9" customHeight="1">
      <c r="A78" s="105" t="s">
        <v>53</v>
      </c>
      <c r="B78" s="106"/>
      <c r="C78" s="129"/>
      <c r="D78" s="108"/>
      <c r="E78" s="109"/>
      <c r="F78" s="110"/>
      <c r="G78" s="109"/>
      <c r="H78" s="111"/>
      <c r="I78" s="112" t="s">
        <v>54</v>
      </c>
      <c r="J78" s="106"/>
      <c r="K78" s="113"/>
      <c r="L78" s="106"/>
      <c r="M78" s="114"/>
      <c r="N78" s="106"/>
      <c r="O78" s="113"/>
      <c r="P78" s="106"/>
      <c r="Q78" s="114"/>
    </row>
    <row r="79" spans="1:18" s="104" customFormat="1" ht="9" customHeight="1">
      <c r="A79" s="122" t="s">
        <v>55</v>
      </c>
      <c r="B79" s="120"/>
      <c r="C79" s="130"/>
      <c r="D79" s="131"/>
      <c r="E79" s="132"/>
      <c r="F79" s="133"/>
      <c r="G79" s="132"/>
      <c r="H79" s="134"/>
      <c r="I79" s="135" t="s">
        <v>56</v>
      </c>
      <c r="J79" s="120"/>
      <c r="K79" s="119"/>
      <c r="L79" s="120"/>
      <c r="M79" s="121"/>
      <c r="N79" s="120" t="str">
        <f>Q4</f>
        <v>Richard Sorrillo</v>
      </c>
      <c r="O79" s="119"/>
      <c r="P79" s="120"/>
      <c r="Q79" s="136">
        <f>MIN(4,'[8]MEN B Si Prep'!R5)</f>
        <v>2</v>
      </c>
    </row>
  </sheetData>
  <mergeCells count="1">
    <mergeCell ref="A4:C4"/>
  </mergeCells>
  <phoneticPr fontId="0" type="noConversion"/>
  <conditionalFormatting sqref="F67:H67 F51:H51 F53:H53 F39:H39 F41:H41 F43:H43 F45:H45 F47:H47 G23 G25 G27 G29 G31 G33 G35 G37 F49:H49 F69:H69 F55:H55 F57:H57 F59:H59 F61:H61 F63:H63 F65:H65 G7 G9 G11 G13 G15 G17 G19 G21">
    <cfRule type="expression" dxfId="27" priority="14" stopIfTrue="1">
      <formula>AND($D7&lt;9,$C7&gt;0)</formula>
    </cfRule>
  </conditionalFormatting>
  <conditionalFormatting sqref="H40 H60 J50 H24 H48 H32 J58 H68 H36 H56 J66 H64 J10 L46 H28 L14 J18 J26 J34 L30 L62 H44 J42 H52 H8 H16 H20 H12 N22">
    <cfRule type="expression" dxfId="26" priority="11" stopIfTrue="1">
      <formula>AND($N$1="CU",H8="Umpire")</formula>
    </cfRule>
    <cfRule type="expression" dxfId="25" priority="12" stopIfTrue="1">
      <formula>AND($N$1="CU",H8&lt;&gt;"Umpire",I8&lt;&gt;"")</formula>
    </cfRule>
    <cfRule type="expression" dxfId="24" priority="13" stopIfTrue="1">
      <formula>AND($N$1="CU",H8&lt;&gt;"Umpire")</formula>
    </cfRule>
  </conditionalFormatting>
  <conditionalFormatting sqref="D53 D47 D45 D43 D41 D39 D69 D67 D49 D65 D63 D61 D59 D57 D55 D51">
    <cfRule type="expression" dxfId="23" priority="10" stopIfTrue="1">
      <formula>AND($D39&lt;9,$C39&gt;0)</formula>
    </cfRule>
  </conditionalFormatting>
  <conditionalFormatting sqref="E55 E57 E59 E61 E63 E65 E67 E69 E39 E41 E43 E45 E47 E49 E51 E53">
    <cfRule type="cellIs" dxfId="22" priority="8" stopIfTrue="1" operator="equal">
      <formula>"Bye"</formula>
    </cfRule>
    <cfRule type="expression" dxfId="21" priority="9" stopIfTrue="1">
      <formula>AND($D39&lt;9,$C39&gt;0)</formula>
    </cfRule>
  </conditionalFormatting>
  <conditionalFormatting sqref="L10 L18 L26 L34 N30 N62 L58 L66 N14 N46 L42 L50 P22 J8 J12 J16 J20 J24 J28 J32 J36 J56 J60 J64 J68 J40 J44 J48 J52">
    <cfRule type="expression" dxfId="20" priority="6" stopIfTrue="1">
      <formula>I8="as"</formula>
    </cfRule>
    <cfRule type="expression" dxfId="19" priority="7" stopIfTrue="1">
      <formula>I8="bs"</formula>
    </cfRule>
  </conditionalFormatting>
  <conditionalFormatting sqref="B7 B9 B11 B13 B15 B17 B19 B21 B23 B25 B27 B29 B31 B33 B35 B37 B55 B57 B59 B61 B63 B65 B67 B69 B39 B41 B43 B45 B47 B49 B51 B53">
    <cfRule type="cellIs" dxfId="18" priority="4" stopIfTrue="1" operator="equal">
      <formula>"QA"</formula>
    </cfRule>
    <cfRule type="cellIs" dxfId="17" priority="5" stopIfTrue="1" operator="equal">
      <formula>"DA"</formula>
    </cfRule>
  </conditionalFormatting>
  <conditionalFormatting sqref="I8 I12 I16 I20 I24 I28 I32 I36 M30 M14 K10 K34 Q79 K18 K26 O22">
    <cfRule type="expression" dxfId="16" priority="3" stopIfTrue="1">
      <formula>$N$1="CU"</formula>
    </cfRule>
  </conditionalFormatting>
  <conditionalFormatting sqref="E35 E37 E25 E33 E31 E29 E27 E23 E19 E21 E9 E17 E15 E13 E11 E7">
    <cfRule type="cellIs" dxfId="15" priority="2" stopIfTrue="1" operator="equal">
      <formula>"Bye"</formula>
    </cfRule>
  </conditionalFormatting>
  <conditionalFormatting sqref="D7 D37 D11 D13 D15 D35 D19 D21 D23 D25 D27 D29 D31 D33">
    <cfRule type="expression" dxfId="14" priority="1"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1.1399999999999999" bottom="0.39" header="0" footer="0"/>
  <pageSetup paperSize="9" orientation="landscape" horizontalDpi="4294967294" verticalDpi="200" r:id="rId1"/>
  <headerFooter alignWithMargins="0"/>
  <legacyDrawing r:id="rId2"/>
</worksheet>
</file>

<file path=xl/worksheets/sheet12.xml><?xml version="1.0" encoding="utf-8"?>
<worksheet xmlns="http://schemas.openxmlformats.org/spreadsheetml/2006/main" xmlns:r="http://schemas.openxmlformats.org/officeDocument/2006/relationships">
  <sheetPr codeName="Sheet148">
    <pageSetUpPr fitToPage="1"/>
  </sheetPr>
  <dimension ref="A1:T79"/>
  <sheetViews>
    <sheetView showGridLines="0" showZeros="0" topLeftCell="A6" workbookViewId="0">
      <selection activeCell="P24" sqref="P24"/>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7" customWidth="1"/>
    <col min="10" max="10" width="10.7109375" customWidth="1"/>
    <col min="11" max="11" width="1.7109375" style="137" customWidth="1"/>
    <col min="12" max="12" width="10.7109375" customWidth="1"/>
    <col min="13" max="13" width="1.7109375" style="138" customWidth="1"/>
    <col min="14" max="14" width="10.7109375" customWidth="1"/>
    <col min="15" max="15" width="1.7109375" style="137" customWidth="1"/>
    <col min="16" max="16" width="10.7109375" customWidth="1"/>
    <col min="17" max="17" width="1.7109375" style="138" customWidth="1"/>
    <col min="18" max="18" width="9.140625" hidden="1" customWidth="1"/>
    <col min="19" max="19" width="8.7109375" customWidth="1"/>
    <col min="20" max="20" width="9.140625" hidden="1" customWidth="1"/>
  </cols>
  <sheetData>
    <row r="1" spans="1:20" s="7" customFormat="1" ht="21.75" hidden="1" customHeight="1">
      <c r="A1" s="1">
        <f>'[8]Week SetUp'!$A$6</f>
        <v>0</v>
      </c>
      <c r="B1" s="1"/>
      <c r="C1" s="2"/>
      <c r="D1" s="2"/>
      <c r="E1" s="2"/>
      <c r="F1" s="2"/>
      <c r="G1" s="2"/>
      <c r="H1" s="2"/>
      <c r="I1" s="3"/>
      <c r="J1" s="5"/>
      <c r="K1" s="5"/>
      <c r="L1" s="6"/>
      <c r="M1" s="3"/>
      <c r="N1" s="3" t="s">
        <v>2</v>
      </c>
      <c r="O1" s="3"/>
      <c r="P1" s="2"/>
      <c r="Q1" s="3"/>
    </row>
    <row r="2" spans="1:20" s="12" customFormat="1" ht="25.5" hidden="1" customHeight="1">
      <c r="A2" s="8"/>
      <c r="B2" s="8"/>
      <c r="C2" s="8"/>
      <c r="D2" s="8"/>
      <c r="E2" s="8"/>
      <c r="F2" s="9"/>
      <c r="G2" s="10"/>
      <c r="H2" s="10"/>
      <c r="I2" s="11"/>
      <c r="J2" s="5"/>
      <c r="K2" s="5"/>
      <c r="L2" s="5"/>
      <c r="M2" s="11"/>
      <c r="N2" s="10"/>
      <c r="O2" s="11"/>
      <c r="P2" s="10"/>
      <c r="Q2" s="11"/>
    </row>
    <row r="3" spans="1:20" s="16" customFormat="1" ht="14.25" customHeight="1">
      <c r="A3" s="139" t="s">
        <v>4</v>
      </c>
      <c r="B3" s="139"/>
      <c r="C3" s="139"/>
      <c r="D3" s="139" t="s">
        <v>186</v>
      </c>
      <c r="E3" s="139"/>
      <c r="F3" s="139"/>
      <c r="G3" s="139"/>
      <c r="H3" s="140" t="s">
        <v>187</v>
      </c>
      <c r="I3" s="141"/>
      <c r="J3" s="142"/>
      <c r="K3" s="141"/>
      <c r="L3" s="143"/>
      <c r="M3" s="141"/>
      <c r="N3" s="143"/>
      <c r="O3" s="141"/>
      <c r="P3" s="139"/>
      <c r="Q3" s="144" t="s">
        <v>8</v>
      </c>
    </row>
    <row r="4" spans="1:20" s="23" customFormat="1" ht="11.25" customHeight="1" thickBot="1">
      <c r="A4" s="170"/>
      <c r="B4" s="170"/>
      <c r="C4" s="170"/>
      <c r="D4" s="17"/>
      <c r="E4" s="17"/>
      <c r="F4" s="17">
        <f>'[8]Week SetUp'!$C$10</f>
        <v>0</v>
      </c>
      <c r="G4" s="18"/>
      <c r="H4" s="17"/>
      <c r="I4" s="19"/>
      <c r="J4" s="20">
        <f>'[8]Week SetUp'!$D$10</f>
        <v>0</v>
      </c>
      <c r="K4" s="19"/>
      <c r="L4" s="21">
        <f>'[8]Week SetUp'!$A$12</f>
        <v>0</v>
      </c>
      <c r="M4" s="19"/>
      <c r="N4" s="17"/>
      <c r="O4" s="19"/>
      <c r="P4" s="17"/>
      <c r="Q4" s="22" t="s">
        <v>10</v>
      </c>
    </row>
    <row r="5" spans="1:20" s="16" customFormat="1" ht="9">
      <c r="A5" s="24"/>
      <c r="B5" s="25" t="s">
        <v>11</v>
      </c>
      <c r="C5" s="25" t="s">
        <v>12</v>
      </c>
      <c r="D5" s="25" t="s">
        <v>13</v>
      </c>
      <c r="E5" s="26" t="s">
        <v>14</v>
      </c>
      <c r="F5" s="26" t="s">
        <v>15</v>
      </c>
      <c r="G5" s="26"/>
      <c r="H5" s="26" t="s">
        <v>16</v>
      </c>
      <c r="I5" s="26"/>
      <c r="J5" s="25" t="s">
        <v>17</v>
      </c>
      <c r="K5" s="27"/>
      <c r="L5" s="25" t="s">
        <v>18</v>
      </c>
      <c r="M5" s="27"/>
      <c r="N5" s="25" t="s">
        <v>19</v>
      </c>
      <c r="O5" s="27"/>
      <c r="P5" s="25" t="s">
        <v>20</v>
      </c>
      <c r="Q5" s="28"/>
    </row>
    <row r="6" spans="1:20" s="16" customFormat="1" ht="3.75" customHeight="1" thickBot="1">
      <c r="A6" s="29"/>
      <c r="B6" s="30"/>
      <c r="C6" s="31"/>
      <c r="D6" s="30"/>
      <c r="E6" s="32"/>
      <c r="F6" s="32"/>
      <c r="G6" s="33"/>
      <c r="H6" s="32"/>
      <c r="I6" s="34"/>
      <c r="J6" s="30"/>
      <c r="K6" s="34"/>
      <c r="L6" s="30"/>
      <c r="M6" s="34"/>
      <c r="N6" s="30"/>
      <c r="O6" s="34"/>
      <c r="P6" s="30"/>
      <c r="Q6" s="35"/>
    </row>
    <row r="7" spans="1:20" s="47" customFormat="1" ht="10.5" customHeight="1">
      <c r="A7" s="36">
        <v>1</v>
      </c>
      <c r="B7" s="37">
        <f>IF($D7="","",VLOOKUP($D7,'[8]45''s Men Main Draw Prep'!$A$7:$P$22,15))</f>
        <v>0</v>
      </c>
      <c r="C7" s="37">
        <f>IF($D7="","",VLOOKUP($D7,'[8]45''s Men Main Draw Prep'!$A$7:$P$22,16))</f>
        <v>0</v>
      </c>
      <c r="D7" s="38">
        <v>1</v>
      </c>
      <c r="E7" s="39" t="str">
        <f>UPPER(IF($D7="","",VLOOKUP($D7,'[8]45''s Men Main Draw Prep'!$A$7:$P$22,2)))</f>
        <v>KING</v>
      </c>
      <c r="F7" s="39" t="str">
        <f>IF($D7="","",VLOOKUP($D7,'[8]45''s Men Main Draw Prep'!$A$7:$P$22,3))</f>
        <v>Xavier</v>
      </c>
      <c r="G7" s="39"/>
      <c r="H7" s="39">
        <f>IF($D7="","",VLOOKUP($D7,'[8]45''s Men Main Draw Prep'!$A$7:$P$22,4))</f>
        <v>0</v>
      </c>
      <c r="I7" s="40"/>
      <c r="J7" s="41"/>
      <c r="K7" s="41"/>
      <c r="L7" s="41"/>
      <c r="M7" s="41"/>
      <c r="N7" s="42"/>
      <c r="O7" s="43"/>
      <c r="P7" s="44"/>
      <c r="Q7" s="45"/>
      <c r="R7" s="46"/>
      <c r="T7" s="48" t="str">
        <f>'[8]SetUp Officials'!P21</f>
        <v>Umpire</v>
      </c>
    </row>
    <row r="8" spans="1:20" s="47" customFormat="1" ht="9.6" customHeight="1">
      <c r="A8" s="49"/>
      <c r="B8" s="50"/>
      <c r="C8" s="50"/>
      <c r="D8" s="50"/>
      <c r="E8" s="41"/>
      <c r="F8" s="41"/>
      <c r="G8" s="51"/>
      <c r="H8" s="52"/>
      <c r="I8" s="53" t="s">
        <v>21</v>
      </c>
      <c r="J8" s="54" t="s">
        <v>22</v>
      </c>
      <c r="K8" s="54"/>
      <c r="L8" s="41"/>
      <c r="M8" s="41"/>
      <c r="N8" s="42"/>
      <c r="O8" s="43"/>
      <c r="P8" s="44"/>
      <c r="Q8" s="45"/>
      <c r="R8" s="46"/>
      <c r="T8" s="55" t="str">
        <f>'[8]SetUp Officials'!P22</f>
        <v xml:space="preserve"> </v>
      </c>
    </row>
    <row r="9" spans="1:20" s="47" customFormat="1" ht="9.6" customHeight="1">
      <c r="A9" s="49">
        <v>2</v>
      </c>
      <c r="B9" s="37">
        <f>IF($D9="","",VLOOKUP($D9,'[8]45''s Men Main Draw Prep'!$A$7:$P$22,15))</f>
        <v>0</v>
      </c>
      <c r="C9" s="37">
        <f>IF($D9="","",VLOOKUP($D9,'[8]45''s Men Main Draw Prep'!$A$7:$P$22,16))</f>
        <v>0</v>
      </c>
      <c r="D9" s="38">
        <v>12</v>
      </c>
      <c r="E9" s="37" t="str">
        <f>UPPER(IF($D9="","",VLOOKUP($D9,'[8]45''s Men Main Draw Prep'!$A$7:$P$22,2)))</f>
        <v>BYE</v>
      </c>
      <c r="F9" s="37">
        <f>IF($D9="","",VLOOKUP($D9,'[8]45''s Men Main Draw Prep'!$A$7:$P$22,3))</f>
        <v>0</v>
      </c>
      <c r="G9" s="37"/>
      <c r="H9" s="37">
        <f>IF($D9="","",VLOOKUP($D9,'[8]45''s Men Main Draw Prep'!$A$7:$P$22,4))</f>
        <v>0</v>
      </c>
      <c r="I9" s="56"/>
      <c r="J9" s="41"/>
      <c r="K9" s="57"/>
      <c r="L9" s="41"/>
      <c r="M9" s="41"/>
      <c r="N9" s="42"/>
      <c r="O9" s="43"/>
      <c r="P9" s="44"/>
      <c r="Q9" s="45"/>
      <c r="R9" s="46"/>
      <c r="T9" s="55" t="str">
        <f>'[8]SetUp Officials'!P23</f>
        <v xml:space="preserve"> </v>
      </c>
    </row>
    <row r="10" spans="1:20" s="47" customFormat="1" ht="9.6" customHeight="1">
      <c r="A10" s="49"/>
      <c r="B10" s="50"/>
      <c r="C10" s="50"/>
      <c r="D10" s="58"/>
      <c r="E10" s="41"/>
      <c r="F10" s="41"/>
      <c r="G10" s="51"/>
      <c r="H10" s="41"/>
      <c r="I10" s="59"/>
      <c r="J10" s="52"/>
      <c r="K10" s="60"/>
      <c r="L10" s="54" t="s">
        <v>188</v>
      </c>
      <c r="M10" s="61"/>
      <c r="N10" s="62"/>
      <c r="O10" s="62"/>
      <c r="P10" s="44"/>
      <c r="Q10" s="45"/>
      <c r="R10" s="46"/>
      <c r="T10" s="55" t="str">
        <f>'[8]SetUp Officials'!P24</f>
        <v xml:space="preserve"> </v>
      </c>
    </row>
    <row r="11" spans="1:20" s="47" customFormat="1" ht="9.6" customHeight="1">
      <c r="A11" s="49">
        <v>3</v>
      </c>
      <c r="B11" s="37">
        <f>IF($D11="","",VLOOKUP($D11,'[8]45''s Men Main Draw Prep'!$A$7:$P$22,15))</f>
        <v>0</v>
      </c>
      <c r="C11" s="37">
        <f>IF($D11="","",VLOOKUP($D11,'[8]45''s Men Main Draw Prep'!$A$7:$P$22,16))</f>
        <v>0</v>
      </c>
      <c r="D11" s="38">
        <v>7</v>
      </c>
      <c r="E11" s="37" t="str">
        <f>UPPER(IF($D11="","",VLOOKUP($D11,'[8]45''s Men Main Draw Prep'!$A$7:$P$22,2)))</f>
        <v>NWOKOLO</v>
      </c>
      <c r="F11" s="37" t="str">
        <f>IF($D11="","",VLOOKUP($D11,'[8]45''s Men Main Draw Prep'!$A$7:$P$22,3))</f>
        <v>Dominic</v>
      </c>
      <c r="G11" s="37"/>
      <c r="H11" s="37">
        <f>IF($D11="","",VLOOKUP($D11,'[8]45''s Men Main Draw Prep'!$A$7:$P$22,4))</f>
        <v>0</v>
      </c>
      <c r="I11" s="40"/>
      <c r="J11" s="41"/>
      <c r="K11" s="63"/>
      <c r="L11" s="41" t="s">
        <v>91</v>
      </c>
      <c r="M11" s="64"/>
      <c r="N11" s="62"/>
      <c r="O11" s="62"/>
      <c r="P11" s="44"/>
      <c r="Q11" s="45"/>
      <c r="R11" s="46"/>
      <c r="T11" s="55" t="str">
        <f>'[8]SetUp Officials'!P25</f>
        <v xml:space="preserve"> </v>
      </c>
    </row>
    <row r="12" spans="1:20" s="47" customFormat="1" ht="9.6" customHeight="1">
      <c r="A12" s="49"/>
      <c r="B12" s="50"/>
      <c r="C12" s="50"/>
      <c r="D12" s="58"/>
      <c r="E12" s="41"/>
      <c r="F12" s="41"/>
      <c r="G12" s="51"/>
      <c r="H12" s="52"/>
      <c r="I12" s="53"/>
      <c r="J12" s="54" t="s">
        <v>188</v>
      </c>
      <c r="K12" s="65"/>
      <c r="L12" s="41"/>
      <c r="M12" s="64"/>
      <c r="N12" s="62"/>
      <c r="O12" s="62"/>
      <c r="P12" s="44"/>
      <c r="Q12" s="45"/>
      <c r="R12" s="46"/>
      <c r="T12" s="55" t="str">
        <f>'[8]SetUp Officials'!P26</f>
        <v xml:space="preserve"> </v>
      </c>
    </row>
    <row r="13" spans="1:20" s="47" customFormat="1" ht="9.6" customHeight="1">
      <c r="A13" s="49">
        <v>4</v>
      </c>
      <c r="B13" s="37">
        <f>IF($D13="","",VLOOKUP($D13,'[8]45''s Men Main Draw Prep'!$A$7:$P$22,15))</f>
        <v>0</v>
      </c>
      <c r="C13" s="37">
        <f>IF($D13="","",VLOOKUP($D13,'[8]45''s Men Main Draw Prep'!$A$7:$P$22,16))</f>
        <v>0</v>
      </c>
      <c r="D13" s="38">
        <v>8</v>
      </c>
      <c r="E13" s="37" t="str">
        <f>UPPER(IF($D13="","",VLOOKUP($D13,'[8]45''s Men Main Draw Prep'!$A$7:$P$22,2)))</f>
        <v>MCKENNA</v>
      </c>
      <c r="F13" s="37" t="str">
        <f>IF($D13="","",VLOOKUP($D13,'[8]45''s Men Main Draw Prep'!$A$7:$P$22,3))</f>
        <v>Esmond</v>
      </c>
      <c r="G13" s="37"/>
      <c r="H13" s="37">
        <f>IF($D13="","",VLOOKUP($D13,'[8]45''s Men Main Draw Prep'!$A$7:$P$22,4))</f>
        <v>0</v>
      </c>
      <c r="I13" s="66"/>
      <c r="J13" s="41" t="s">
        <v>91</v>
      </c>
      <c r="K13" s="41"/>
      <c r="L13" s="41"/>
      <c r="M13" s="64"/>
      <c r="N13" s="62"/>
      <c r="O13" s="62"/>
      <c r="P13" s="44"/>
      <c r="Q13" s="45"/>
      <c r="R13" s="46"/>
      <c r="T13" s="55" t="str">
        <f>'[8]SetUp Officials'!P27</f>
        <v xml:space="preserve"> </v>
      </c>
    </row>
    <row r="14" spans="1:20" s="47" customFormat="1" ht="9.6" customHeight="1">
      <c r="A14" s="49"/>
      <c r="B14" s="50"/>
      <c r="C14" s="50"/>
      <c r="D14" s="58"/>
      <c r="E14" s="41"/>
      <c r="F14" s="41"/>
      <c r="G14" s="51"/>
      <c r="H14" s="67"/>
      <c r="I14" s="59"/>
      <c r="J14" s="41"/>
      <c r="K14" s="41"/>
      <c r="L14" s="52"/>
      <c r="M14" s="60"/>
      <c r="N14" s="54" t="s">
        <v>189</v>
      </c>
      <c r="O14" s="61"/>
      <c r="P14" s="44"/>
      <c r="Q14" s="45"/>
      <c r="R14" s="46"/>
      <c r="T14" s="55" t="str">
        <f>'[8]SetUp Officials'!P28</f>
        <v xml:space="preserve"> </v>
      </c>
    </row>
    <row r="15" spans="1:20" s="47" customFormat="1" ht="9.6" customHeight="1">
      <c r="A15" s="36">
        <v>5</v>
      </c>
      <c r="B15" s="37">
        <f>IF($D15="","",VLOOKUP($D15,'[8]45''s Men Main Draw Prep'!$A$7:$P$22,15))</f>
        <v>0</v>
      </c>
      <c r="C15" s="37">
        <f>IF($D15="","",VLOOKUP($D15,'[8]45''s Men Main Draw Prep'!$A$7:$P$22,16))</f>
        <v>0</v>
      </c>
      <c r="D15" s="38">
        <v>4</v>
      </c>
      <c r="E15" s="39" t="str">
        <f>UPPER(IF($D15="","",VLOOKUP($D15,'[8]45''s Men Main Draw Prep'!$A$7:$P$22,2)))</f>
        <v>GRIMSHAW</v>
      </c>
      <c r="F15" s="39" t="str">
        <f>IF($D15="","",VLOOKUP($D15,'[8]45''s Men Main Draw Prep'!$A$7:$P$22,3))</f>
        <v>Frank</v>
      </c>
      <c r="G15" s="39"/>
      <c r="H15" s="39">
        <f>IF($D15="","",VLOOKUP($D15,'[8]45''s Men Main Draw Prep'!$A$7:$P$22,4))</f>
        <v>0</v>
      </c>
      <c r="I15" s="68"/>
      <c r="J15" s="41"/>
      <c r="K15" s="41"/>
      <c r="L15" s="41"/>
      <c r="M15" s="64"/>
      <c r="N15" s="41" t="s">
        <v>157</v>
      </c>
      <c r="O15" s="64"/>
      <c r="P15" s="44"/>
      <c r="Q15" s="45"/>
      <c r="R15" s="46"/>
      <c r="T15" s="55" t="str">
        <f>'[8]SetUp Officials'!P29</f>
        <v xml:space="preserve"> </v>
      </c>
    </row>
    <row r="16" spans="1:20" s="47" customFormat="1" ht="9.6" customHeight="1" thickBot="1">
      <c r="A16" s="49"/>
      <c r="B16" s="50"/>
      <c r="C16" s="50"/>
      <c r="D16" s="58"/>
      <c r="E16" s="41"/>
      <c r="F16" s="41"/>
      <c r="G16" s="51"/>
      <c r="H16" s="52"/>
      <c r="I16" s="53" t="s">
        <v>21</v>
      </c>
      <c r="J16" s="54" t="s">
        <v>190</v>
      </c>
      <c r="K16" s="54"/>
      <c r="L16" s="41"/>
      <c r="M16" s="64"/>
      <c r="N16" s="62"/>
      <c r="O16" s="64"/>
      <c r="P16" s="44"/>
      <c r="Q16" s="45"/>
      <c r="R16" s="46"/>
      <c r="T16" s="72" t="str">
        <f>'[8]SetUp Officials'!P30</f>
        <v>None</v>
      </c>
    </row>
    <row r="17" spans="1:18" s="47" customFormat="1" ht="9.6" customHeight="1">
      <c r="A17" s="49">
        <v>6</v>
      </c>
      <c r="B17" s="37">
        <f>IF($D17="","",VLOOKUP($D17,'[8]45''s Men Main Draw Prep'!$A$7:$P$22,15))</f>
        <v>0</v>
      </c>
      <c r="C17" s="37">
        <f>IF($D17="","",VLOOKUP($D17,'[8]45''s Men Main Draw Prep'!$A$7:$P$22,16))</f>
        <v>0</v>
      </c>
      <c r="D17" s="38">
        <v>12</v>
      </c>
      <c r="E17" s="37" t="str">
        <f>UPPER(IF($D17="","",VLOOKUP($D17,'[8]45''s Men Main Draw Prep'!$A$7:$P$22,2)))</f>
        <v>BYE</v>
      </c>
      <c r="F17" s="37">
        <f>IF($D17="","",VLOOKUP($D17,'[8]45''s Men Main Draw Prep'!$A$7:$P$22,3))</f>
        <v>0</v>
      </c>
      <c r="G17" s="37"/>
      <c r="H17" s="37">
        <f>IF($D17="","",VLOOKUP($D17,'[8]45''s Men Main Draw Prep'!$A$7:$P$22,4))</f>
        <v>0</v>
      </c>
      <c r="I17" s="56"/>
      <c r="J17" s="41"/>
      <c r="K17" s="57"/>
      <c r="L17" s="41"/>
      <c r="M17" s="64"/>
      <c r="N17" s="62"/>
      <c r="O17" s="64"/>
      <c r="P17" s="44"/>
      <c r="Q17" s="45"/>
      <c r="R17" s="46"/>
    </row>
    <row r="18" spans="1:18" s="47" customFormat="1" ht="9.6" customHeight="1">
      <c r="A18" s="49"/>
      <c r="B18" s="50"/>
      <c r="C18" s="50"/>
      <c r="D18" s="58"/>
      <c r="E18" s="41"/>
      <c r="F18" s="41"/>
      <c r="G18" s="51"/>
      <c r="H18" s="41"/>
      <c r="I18" s="59"/>
      <c r="J18" s="52"/>
      <c r="K18" s="60"/>
      <c r="L18" s="54" t="s">
        <v>189</v>
      </c>
      <c r="M18" s="73"/>
      <c r="N18" s="62"/>
      <c r="O18" s="64"/>
      <c r="P18" s="44"/>
      <c r="Q18" s="45"/>
      <c r="R18" s="46"/>
    </row>
    <row r="19" spans="1:18" s="47" customFormat="1" ht="9.6" customHeight="1">
      <c r="A19" s="49">
        <v>7</v>
      </c>
      <c r="B19" s="37">
        <f>IF($D19="","",VLOOKUP($D19,'[8]45''s Men Main Draw Prep'!$A$7:$P$22,15))</f>
        <v>0</v>
      </c>
      <c r="C19" s="37">
        <f>IF($D19="","",VLOOKUP($D19,'[8]45''s Men Main Draw Prep'!$A$7:$P$22,16))</f>
        <v>0</v>
      </c>
      <c r="D19" s="38">
        <v>10</v>
      </c>
      <c r="E19" s="37" t="str">
        <f>UPPER(IF($D19="","",VLOOKUP($D19,'[8]45''s Men Main Draw Prep'!$A$7:$P$22,2)))</f>
        <v>BROOMES</v>
      </c>
      <c r="F19" s="37" t="str">
        <f>IF($D19="","",VLOOKUP($D19,'[8]45''s Men Main Draw Prep'!$A$7:$P$22,3))</f>
        <v>Michael</v>
      </c>
      <c r="G19" s="37"/>
      <c r="H19" s="37">
        <f>IF($D19="","",VLOOKUP($D19,'[8]45''s Men Main Draw Prep'!$A$7:$P$22,4))</f>
        <v>0</v>
      </c>
      <c r="I19" s="40"/>
      <c r="J19" s="41"/>
      <c r="K19" s="63"/>
      <c r="L19" s="41" t="s">
        <v>91</v>
      </c>
      <c r="M19" s="62"/>
      <c r="N19" s="62"/>
      <c r="O19" s="64"/>
      <c r="P19" s="44"/>
      <c r="Q19" s="45"/>
      <c r="R19" s="46"/>
    </row>
    <row r="20" spans="1:18" s="47" customFormat="1" ht="9.6" customHeight="1">
      <c r="A20" s="49"/>
      <c r="B20" s="50"/>
      <c r="C20" s="50"/>
      <c r="D20" s="50"/>
      <c r="E20" s="41"/>
      <c r="F20" s="41"/>
      <c r="G20" s="51"/>
      <c r="H20" s="52"/>
      <c r="I20" s="53" t="s">
        <v>28</v>
      </c>
      <c r="J20" s="54" t="s">
        <v>189</v>
      </c>
      <c r="K20" s="65"/>
      <c r="L20" s="41"/>
      <c r="M20" s="62"/>
      <c r="N20" s="62"/>
      <c r="O20" s="64"/>
      <c r="P20" s="44"/>
      <c r="Q20" s="45"/>
      <c r="R20" s="46"/>
    </row>
    <row r="21" spans="1:18" s="47" customFormat="1" ht="9.6" customHeight="1">
      <c r="A21" s="49">
        <v>8</v>
      </c>
      <c r="B21" s="37">
        <f>IF($D21="","",VLOOKUP($D21,'[8]45''s Men Main Draw Prep'!$A$7:$P$22,15))</f>
        <v>0</v>
      </c>
      <c r="C21" s="37">
        <f>IF($D21="","",VLOOKUP($D21,'[8]45''s Men Main Draw Prep'!$A$7:$P$22,16))</f>
        <v>0</v>
      </c>
      <c r="D21" s="38">
        <v>11</v>
      </c>
      <c r="E21" s="37" t="str">
        <f>UPPER(IF($D21="","",VLOOKUP($D21,'[8]45''s Men Main Draw Prep'!$A$7:$P$22,2)))</f>
        <v>JACK</v>
      </c>
      <c r="F21" s="37" t="str">
        <f>IF($D21="","",VLOOKUP($D21,'[8]45''s Men Main Draw Prep'!$A$7:$P$22,3))</f>
        <v>Ivor</v>
      </c>
      <c r="G21" s="37"/>
      <c r="H21" s="37">
        <f>IF($D21="","",VLOOKUP($D21,'[8]45''s Men Main Draw Prep'!$A$7:$P$22,4))</f>
        <v>0</v>
      </c>
      <c r="I21" s="66"/>
      <c r="J21" s="41" t="s">
        <v>191</v>
      </c>
      <c r="K21" s="41"/>
      <c r="L21" s="41"/>
      <c r="M21" s="62"/>
      <c r="N21" s="62"/>
      <c r="O21" s="64"/>
      <c r="P21" s="44"/>
      <c r="Q21" s="45"/>
      <c r="R21" s="46"/>
    </row>
    <row r="22" spans="1:18" s="47" customFormat="1" ht="9.6" customHeight="1">
      <c r="A22" s="49"/>
      <c r="B22" s="50"/>
      <c r="C22" s="50"/>
      <c r="D22" s="50"/>
      <c r="E22" s="67"/>
      <c r="F22" s="67"/>
      <c r="G22" s="74"/>
      <c r="H22" s="67"/>
      <c r="I22" s="59"/>
      <c r="J22" s="41"/>
      <c r="K22" s="41"/>
      <c r="L22" s="41"/>
      <c r="M22" s="62"/>
      <c r="N22" s="52"/>
      <c r="O22" s="60"/>
      <c r="P22" s="54" t="s">
        <v>192</v>
      </c>
      <c r="Q22" s="61"/>
      <c r="R22" s="46"/>
    </row>
    <row r="23" spans="1:18" s="47" customFormat="1" ht="9.6" customHeight="1">
      <c r="A23" s="49">
        <v>9</v>
      </c>
      <c r="B23" s="37">
        <f>IF($D23="","",VLOOKUP($D23,'[8]45''s Men Main Draw Prep'!$A$7:$P$22,15))</f>
        <v>0</v>
      </c>
      <c r="C23" s="37">
        <f>IF($D23="","",VLOOKUP($D23,'[8]45''s Men Main Draw Prep'!$A$7:$P$22,16))</f>
        <v>0</v>
      </c>
      <c r="D23" s="38">
        <v>9</v>
      </c>
      <c r="E23" s="37" t="str">
        <f>UPPER(IF($D23="","",VLOOKUP($D23,'[8]45''s Men Main Draw Prep'!$A$7:$P$22,2)))</f>
        <v>GEORGE</v>
      </c>
      <c r="F23" s="37" t="str">
        <f>IF($D23="","",VLOOKUP($D23,'[8]45''s Men Main Draw Prep'!$A$7:$P$22,3))</f>
        <v>Noel</v>
      </c>
      <c r="G23" s="37"/>
      <c r="H23" s="37">
        <f>IF($D23="","",VLOOKUP($D23,'[8]45''s Men Main Draw Prep'!$A$7:$P$22,4))</f>
        <v>0</v>
      </c>
      <c r="I23" s="40"/>
      <c r="J23" s="41"/>
      <c r="K23" s="41"/>
      <c r="L23" s="41"/>
      <c r="M23" s="62"/>
      <c r="N23" s="41"/>
      <c r="O23" s="64"/>
      <c r="P23" s="41" t="s">
        <v>198</v>
      </c>
      <c r="Q23" s="62"/>
      <c r="R23" s="46"/>
    </row>
    <row r="24" spans="1:18" s="47" customFormat="1" ht="9.6" customHeight="1">
      <c r="A24" s="49"/>
      <c r="B24" s="50"/>
      <c r="C24" s="50"/>
      <c r="D24" s="50"/>
      <c r="E24" s="41"/>
      <c r="F24" s="41"/>
      <c r="G24" s="51"/>
      <c r="H24" s="52"/>
      <c r="I24" s="53"/>
      <c r="J24" s="54" t="s">
        <v>193</v>
      </c>
      <c r="K24" s="54"/>
      <c r="L24" s="41"/>
      <c r="M24" s="62"/>
      <c r="N24" s="62"/>
      <c r="O24" s="64"/>
      <c r="P24" s="44"/>
      <c r="Q24" s="45"/>
      <c r="R24" s="46"/>
    </row>
    <row r="25" spans="1:18" s="47" customFormat="1" ht="9.6" customHeight="1">
      <c r="A25" s="49">
        <v>10</v>
      </c>
      <c r="B25" s="37">
        <f>IF($D25="","",VLOOKUP($D25,'[8]45''s Men Main Draw Prep'!$A$7:$P$22,15))</f>
        <v>0</v>
      </c>
      <c r="C25" s="37">
        <f>IF($D25="","",VLOOKUP($D25,'[8]45''s Men Main Draw Prep'!$A$7:$P$22,16))</f>
        <v>0</v>
      </c>
      <c r="D25" s="38">
        <v>6</v>
      </c>
      <c r="E25" s="37" t="str">
        <f>UPPER(IF($D25="","",VLOOKUP($D25,'[8]45''s Men Main Draw Prep'!$A$7:$P$22,2)))</f>
        <v>MCLETCHIE</v>
      </c>
      <c r="F25" s="37" t="str">
        <f>IF($D25="","",VLOOKUP($D25,'[8]45''s Men Main Draw Prep'!$A$7:$P$22,3))</f>
        <v>Sam</v>
      </c>
      <c r="G25" s="37"/>
      <c r="H25" s="37">
        <f>IF($D25="","",VLOOKUP($D25,'[8]45''s Men Main Draw Prep'!$A$7:$P$22,4))</f>
        <v>0</v>
      </c>
      <c r="I25" s="56"/>
      <c r="J25" s="41" t="s">
        <v>194</v>
      </c>
      <c r="K25" s="57"/>
      <c r="L25" s="41"/>
      <c r="M25" s="62"/>
      <c r="N25" s="62"/>
      <c r="O25" s="64"/>
      <c r="P25" s="44"/>
      <c r="Q25" s="45"/>
      <c r="R25" s="46"/>
    </row>
    <row r="26" spans="1:18" s="47" customFormat="1" ht="9.6" customHeight="1">
      <c r="A26" s="49"/>
      <c r="B26" s="50"/>
      <c r="C26" s="50"/>
      <c r="D26" s="58"/>
      <c r="E26" s="41"/>
      <c r="F26" s="41"/>
      <c r="G26" s="51"/>
      <c r="H26" s="41"/>
      <c r="I26" s="59"/>
      <c r="J26" s="52"/>
      <c r="K26" s="60"/>
      <c r="L26" s="54" t="s">
        <v>195</v>
      </c>
      <c r="M26" s="61"/>
      <c r="N26" s="62"/>
      <c r="O26" s="64"/>
      <c r="P26" s="44"/>
      <c r="Q26" s="45"/>
      <c r="R26" s="46"/>
    </row>
    <row r="27" spans="1:18" s="47" customFormat="1" ht="9.6" customHeight="1">
      <c r="A27" s="49">
        <v>11</v>
      </c>
      <c r="B27" s="37">
        <f>IF($D27="","",VLOOKUP($D27,'[8]45''s Men Main Draw Prep'!$A$7:$P$22,15))</f>
        <v>0</v>
      </c>
      <c r="C27" s="37">
        <f>IF($D27="","",VLOOKUP($D27,'[8]45''s Men Main Draw Prep'!$A$7:$P$22,16))</f>
        <v>0</v>
      </c>
      <c r="D27" s="38">
        <v>12</v>
      </c>
      <c r="E27" s="37" t="str">
        <f>UPPER(IF($D27="","",VLOOKUP($D27,'[8]45''s Men Main Draw Prep'!$A$7:$P$22,2)))</f>
        <v>BYE</v>
      </c>
      <c r="F27" s="37">
        <f>IF($D27="","",VLOOKUP($D27,'[8]45''s Men Main Draw Prep'!$A$7:$P$22,3))</f>
        <v>0</v>
      </c>
      <c r="G27" s="37"/>
      <c r="H27" s="37">
        <f>IF($D27="","",VLOOKUP($D27,'[8]45''s Men Main Draw Prep'!$A$7:$P$22,4))</f>
        <v>0</v>
      </c>
      <c r="I27" s="40"/>
      <c r="J27" s="41"/>
      <c r="K27" s="63"/>
      <c r="L27" s="41"/>
      <c r="M27" s="64"/>
      <c r="N27" s="62"/>
      <c r="O27" s="64"/>
      <c r="P27" s="44"/>
      <c r="Q27" s="45"/>
      <c r="R27" s="46"/>
    </row>
    <row r="28" spans="1:18" s="47" customFormat="1" ht="9.6" customHeight="1">
      <c r="A28" s="36"/>
      <c r="B28" s="50"/>
      <c r="C28" s="50"/>
      <c r="D28" s="58"/>
      <c r="E28" s="41"/>
      <c r="F28" s="41"/>
      <c r="G28" s="51"/>
      <c r="H28" s="52"/>
      <c r="I28" s="53" t="s">
        <v>31</v>
      </c>
      <c r="J28" s="54" t="s">
        <v>195</v>
      </c>
      <c r="K28" s="65"/>
      <c r="L28" s="41"/>
      <c r="M28" s="64"/>
      <c r="N28" s="62"/>
      <c r="O28" s="64"/>
      <c r="P28" s="44"/>
      <c r="Q28" s="45"/>
      <c r="R28" s="46"/>
    </row>
    <row r="29" spans="1:18" s="47" customFormat="1" ht="9.6" customHeight="1">
      <c r="A29" s="36">
        <v>12</v>
      </c>
      <c r="B29" s="37">
        <f>IF($D29="","",VLOOKUP($D29,'[8]45''s Men Main Draw Prep'!$A$7:$P$22,15))</f>
        <v>0</v>
      </c>
      <c r="C29" s="37">
        <f>IF($D29="","",VLOOKUP($D29,'[8]45''s Men Main Draw Prep'!$A$7:$P$22,16))</f>
        <v>0</v>
      </c>
      <c r="D29" s="38">
        <v>3</v>
      </c>
      <c r="E29" s="39" t="str">
        <f>UPPER(IF($D29="","",VLOOKUP($D29,'[8]45''s Men Main Draw Prep'!$A$7:$P$22,2)))</f>
        <v>GRAHAM</v>
      </c>
      <c r="F29" s="39" t="str">
        <f>IF($D29="","",VLOOKUP($D29,'[8]45''s Men Main Draw Prep'!$A$7:$P$22,3))</f>
        <v>George</v>
      </c>
      <c r="G29" s="39"/>
      <c r="H29" s="39">
        <f>IF($D29="","",VLOOKUP($D29,'[8]45''s Men Main Draw Prep'!$A$7:$P$22,4))</f>
        <v>0</v>
      </c>
      <c r="I29" s="66"/>
      <c r="J29" s="41"/>
      <c r="K29" s="41"/>
      <c r="L29" s="41"/>
      <c r="M29" s="64"/>
      <c r="N29" s="62"/>
      <c r="O29" s="64"/>
      <c r="P29" s="44"/>
      <c r="Q29" s="45"/>
      <c r="R29" s="46"/>
    </row>
    <row r="30" spans="1:18" s="47" customFormat="1" ht="9.6" customHeight="1">
      <c r="A30" s="49"/>
      <c r="B30" s="50"/>
      <c r="C30" s="50"/>
      <c r="D30" s="58"/>
      <c r="E30" s="41"/>
      <c r="F30" s="41"/>
      <c r="G30" s="51"/>
      <c r="H30" s="67"/>
      <c r="I30" s="59"/>
      <c r="J30" s="41"/>
      <c r="K30" s="41"/>
      <c r="L30" s="52"/>
      <c r="M30" s="60"/>
      <c r="N30" s="54" t="s">
        <v>192</v>
      </c>
      <c r="O30" s="73"/>
      <c r="P30" s="44"/>
      <c r="Q30" s="45"/>
      <c r="R30" s="46"/>
    </row>
    <row r="31" spans="1:18" s="47" customFormat="1" ht="9.6" customHeight="1">
      <c r="A31" s="49">
        <v>13</v>
      </c>
      <c r="B31" s="37">
        <f>IF($D31="","",VLOOKUP($D31,'[8]45''s Men Main Draw Prep'!$A$7:$P$22,15))</f>
        <v>0</v>
      </c>
      <c r="C31" s="37">
        <f>IF($D31="","",VLOOKUP($D31,'[8]45''s Men Main Draw Prep'!$A$7:$P$22,16))</f>
        <v>0</v>
      </c>
      <c r="D31" s="38">
        <v>5</v>
      </c>
      <c r="E31" s="37" t="str">
        <f>UPPER(IF($D31="","",VLOOKUP($D31,'[8]45''s Men Main Draw Prep'!$A$7:$P$22,2)))</f>
        <v>DAVID</v>
      </c>
      <c r="F31" s="37" t="str">
        <f>IF($D31="","",VLOOKUP($D31,'[8]45''s Men Main Draw Prep'!$A$7:$P$22,3))</f>
        <v>Joel</v>
      </c>
      <c r="G31" s="37"/>
      <c r="H31" s="37">
        <f>IF($D31="","",VLOOKUP($D31,'[8]45''s Men Main Draw Prep'!$A$7:$P$22,4))</f>
        <v>0</v>
      </c>
      <c r="I31" s="68"/>
      <c r="J31" s="41"/>
      <c r="K31" s="41"/>
      <c r="L31" s="41"/>
      <c r="M31" s="64"/>
      <c r="N31" s="41" t="s">
        <v>196</v>
      </c>
      <c r="O31" s="62"/>
      <c r="P31" s="44"/>
      <c r="Q31" s="45"/>
      <c r="R31" s="46"/>
    </row>
    <row r="32" spans="1:18" s="47" customFormat="1" ht="9.6" customHeight="1">
      <c r="A32" s="49"/>
      <c r="B32" s="50"/>
      <c r="C32" s="50"/>
      <c r="D32" s="58"/>
      <c r="E32" s="41"/>
      <c r="F32" s="41"/>
      <c r="G32" s="51"/>
      <c r="H32" s="52"/>
      <c r="I32" s="53" t="s">
        <v>33</v>
      </c>
      <c r="J32" s="54" t="s">
        <v>197</v>
      </c>
      <c r="K32" s="54"/>
      <c r="L32" s="41"/>
      <c r="M32" s="64"/>
      <c r="N32" s="62"/>
      <c r="O32" s="62"/>
      <c r="P32" s="44"/>
      <c r="Q32" s="45"/>
      <c r="R32" s="46"/>
    </row>
    <row r="33" spans="1:18" s="47" customFormat="1" ht="9.6" customHeight="1">
      <c r="A33" s="49">
        <v>14</v>
      </c>
      <c r="B33" s="37">
        <f>IF($D33="","",VLOOKUP($D33,'[8]45''s Men Main Draw Prep'!$A$7:$P$22,15))</f>
        <v>0</v>
      </c>
      <c r="C33" s="37">
        <f>IF($D33="","",VLOOKUP($D33,'[8]45''s Men Main Draw Prep'!$A$7:$P$22,16))</f>
        <v>0</v>
      </c>
      <c r="D33" s="38">
        <v>12</v>
      </c>
      <c r="E33" s="37" t="str">
        <f>UPPER(IF($D33="","",VLOOKUP($D33,'[8]45''s Men Main Draw Prep'!$A$7:$P$22,2)))</f>
        <v>BYE</v>
      </c>
      <c r="F33" s="37">
        <f>IF($D33="","",VLOOKUP($D33,'[8]45''s Men Main Draw Prep'!$A$7:$P$22,3))</f>
        <v>0</v>
      </c>
      <c r="G33" s="37"/>
      <c r="H33" s="37">
        <f>IF($D33="","",VLOOKUP($D33,'[8]45''s Men Main Draw Prep'!$A$7:$P$22,4))</f>
        <v>0</v>
      </c>
      <c r="I33" s="56"/>
      <c r="J33" s="41"/>
      <c r="K33" s="57"/>
      <c r="L33" s="41"/>
      <c r="M33" s="64"/>
      <c r="N33" s="62"/>
      <c r="O33" s="62"/>
      <c r="P33" s="44"/>
      <c r="Q33" s="45"/>
      <c r="R33" s="46"/>
    </row>
    <row r="34" spans="1:18" s="47" customFormat="1" ht="9.6" customHeight="1">
      <c r="A34" s="49"/>
      <c r="B34" s="50"/>
      <c r="C34" s="50"/>
      <c r="D34" s="58"/>
      <c r="E34" s="41"/>
      <c r="F34" s="41"/>
      <c r="G34" s="51"/>
      <c r="H34" s="41"/>
      <c r="I34" s="59"/>
      <c r="J34" s="52"/>
      <c r="K34" s="60"/>
      <c r="L34" s="54" t="s">
        <v>192</v>
      </c>
      <c r="M34" s="73"/>
      <c r="N34" s="62"/>
      <c r="O34" s="62"/>
      <c r="P34" s="44"/>
      <c r="Q34" s="45"/>
      <c r="R34" s="46"/>
    </row>
    <row r="35" spans="1:18" s="47" customFormat="1" ht="9.6" customHeight="1">
      <c r="A35" s="49">
        <v>15</v>
      </c>
      <c r="B35" s="37">
        <f>IF($D35="","",VLOOKUP($D35,'[8]45''s Men Main Draw Prep'!$A$7:$P$22,15))</f>
        <v>0</v>
      </c>
      <c r="C35" s="37">
        <f>IF($D35="","",VLOOKUP($D35,'[8]45''s Men Main Draw Prep'!$A$7:$P$22,16))</f>
        <v>0</v>
      </c>
      <c r="D35" s="38">
        <v>12</v>
      </c>
      <c r="E35" s="37" t="str">
        <f>UPPER(IF($D35="","",VLOOKUP($D35,'[8]45''s Men Main Draw Prep'!$A$7:$P$22,2)))</f>
        <v>BYE</v>
      </c>
      <c r="F35" s="37">
        <f>IF($D35="","",VLOOKUP($D35,'[8]45''s Men Main Draw Prep'!$A$7:$P$22,3))</f>
        <v>0</v>
      </c>
      <c r="G35" s="37"/>
      <c r="H35" s="37">
        <f>IF($D35="","",VLOOKUP($D35,'[8]45''s Men Main Draw Prep'!$A$7:$P$22,4))</f>
        <v>0</v>
      </c>
      <c r="I35" s="40"/>
      <c r="J35" s="41"/>
      <c r="K35" s="63"/>
      <c r="L35" s="41"/>
      <c r="M35" s="62"/>
      <c r="N35" s="62"/>
      <c r="O35" s="62"/>
      <c r="P35" s="44"/>
      <c r="Q35" s="45"/>
      <c r="R35" s="46"/>
    </row>
    <row r="36" spans="1:18" s="47" customFormat="1" ht="9.6" customHeight="1">
      <c r="A36" s="49"/>
      <c r="B36" s="50"/>
      <c r="C36" s="50"/>
      <c r="D36" s="50"/>
      <c r="E36" s="41"/>
      <c r="F36" s="41"/>
      <c r="G36" s="51"/>
      <c r="H36" s="52"/>
      <c r="I36" s="53" t="s">
        <v>31</v>
      </c>
      <c r="J36" s="54" t="s">
        <v>192</v>
      </c>
      <c r="K36" s="65"/>
      <c r="L36" s="41"/>
      <c r="M36" s="62"/>
      <c r="N36" s="62"/>
      <c r="O36" s="62"/>
      <c r="P36" s="44"/>
      <c r="Q36" s="45"/>
      <c r="R36" s="46"/>
    </row>
    <row r="37" spans="1:18" s="47" customFormat="1" ht="9.6" customHeight="1">
      <c r="A37" s="36">
        <v>16</v>
      </c>
      <c r="B37" s="37">
        <f>IF($D37="","",VLOOKUP($D37,'[8]45''s Men Main Draw Prep'!$A$7:$P$22,15))</f>
        <v>0</v>
      </c>
      <c r="C37" s="37">
        <f>IF($D37="","",VLOOKUP($D37,'[8]45''s Men Main Draw Prep'!$A$7:$P$22,16))</f>
        <v>0</v>
      </c>
      <c r="D37" s="38">
        <v>2</v>
      </c>
      <c r="E37" s="39" t="str">
        <f>UPPER(IF($D37="","",VLOOKUP($D37,'[8]45''s Men Main Draw Prep'!$A$7:$P$22,2)))</f>
        <v>LINGO</v>
      </c>
      <c r="F37" s="39" t="str">
        <f>IF($D37="","",VLOOKUP($D37,'[8]45''s Men Main Draw Prep'!$A$7:$P$22,3))</f>
        <v>Neil</v>
      </c>
      <c r="G37" s="37"/>
      <c r="H37" s="39">
        <f>IF($D37="","",VLOOKUP($D37,'[8]45''s Men Main Draw Prep'!$A$7:$P$22,4))</f>
        <v>0</v>
      </c>
      <c r="I37" s="66"/>
      <c r="J37" s="41"/>
      <c r="K37" s="41"/>
      <c r="L37" s="41"/>
      <c r="M37" s="62"/>
      <c r="N37" s="62"/>
      <c r="O37" s="62"/>
      <c r="P37" s="44"/>
      <c r="Q37" s="45"/>
      <c r="R37" s="46"/>
    </row>
    <row r="38" spans="1:18" s="47" customFormat="1" ht="9.6" customHeight="1">
      <c r="A38" s="78"/>
      <c r="B38" s="50"/>
      <c r="C38" s="50"/>
      <c r="D38" s="50"/>
      <c r="E38" s="67"/>
      <c r="F38" s="67"/>
      <c r="G38" s="74"/>
      <c r="H38" s="41"/>
      <c r="I38" s="59"/>
      <c r="J38" s="41"/>
      <c r="K38" s="41"/>
      <c r="L38" s="41"/>
      <c r="M38" s="62"/>
      <c r="N38" s="62"/>
      <c r="O38" s="62"/>
      <c r="P38" s="44"/>
      <c r="Q38" s="45"/>
      <c r="R38" s="46"/>
    </row>
    <row r="39" spans="1:18" s="47" customFormat="1" ht="9.6" customHeight="1">
      <c r="A39" s="79"/>
      <c r="B39" s="80"/>
      <c r="C39" s="80"/>
      <c r="D39" s="50"/>
      <c r="E39" s="80"/>
      <c r="F39" s="80"/>
      <c r="G39" s="80"/>
      <c r="H39" s="80"/>
      <c r="I39" s="50"/>
      <c r="J39" s="80"/>
      <c r="K39" s="80"/>
      <c r="L39" s="80"/>
      <c r="M39" s="81"/>
      <c r="N39" s="81"/>
      <c r="O39" s="81"/>
      <c r="P39" s="44"/>
      <c r="Q39" s="45"/>
      <c r="R39" s="46"/>
    </row>
    <row r="40" spans="1:18" s="47" customFormat="1" ht="9.6" hidden="1" customHeight="1">
      <c r="A40" s="78"/>
      <c r="B40" s="50"/>
      <c r="C40" s="50"/>
      <c r="D40" s="50"/>
      <c r="E40" s="80"/>
      <c r="F40" s="80"/>
      <c r="H40" s="82"/>
      <c r="I40" s="50"/>
      <c r="J40" s="80"/>
      <c r="K40" s="80"/>
      <c r="L40" s="80"/>
      <c r="M40" s="81"/>
      <c r="N40" s="81"/>
      <c r="O40" s="81"/>
      <c r="P40" s="44"/>
      <c r="Q40" s="45"/>
      <c r="R40" s="46"/>
    </row>
    <row r="41" spans="1:18" s="47" customFormat="1" ht="9.6" hidden="1" customHeight="1">
      <c r="A41" s="78"/>
      <c r="B41" s="80"/>
      <c r="C41" s="80"/>
      <c r="D41" s="50"/>
      <c r="E41" s="80"/>
      <c r="F41" s="80"/>
      <c r="G41" s="80"/>
      <c r="H41" s="80"/>
      <c r="I41" s="50"/>
      <c r="J41" s="80"/>
      <c r="K41" s="83"/>
      <c r="L41" s="80"/>
      <c r="M41" s="81"/>
      <c r="N41" s="81"/>
      <c r="O41" s="81"/>
      <c r="P41" s="44"/>
      <c r="Q41" s="45"/>
      <c r="R41" s="46"/>
    </row>
    <row r="42" spans="1:18" s="47" customFormat="1" ht="9.6" hidden="1" customHeight="1">
      <c r="A42" s="78"/>
      <c r="B42" s="50"/>
      <c r="C42" s="50"/>
      <c r="D42" s="50"/>
      <c r="E42" s="80"/>
      <c r="F42" s="80"/>
      <c r="H42" s="80"/>
      <c r="I42" s="50"/>
      <c r="J42" s="82"/>
      <c r="K42" s="50"/>
      <c r="L42" s="80"/>
      <c r="M42" s="81"/>
      <c r="N42" s="81"/>
      <c r="O42" s="81"/>
      <c r="P42" s="44"/>
      <c r="Q42" s="45"/>
      <c r="R42" s="46"/>
    </row>
    <row r="43" spans="1:18" s="47" customFormat="1" ht="9.6" hidden="1" customHeight="1">
      <c r="A43" s="78"/>
      <c r="B43" s="80"/>
      <c r="C43" s="80"/>
      <c r="D43" s="50"/>
      <c r="E43" s="80"/>
      <c r="F43" s="80"/>
      <c r="G43" s="80"/>
      <c r="H43" s="80"/>
      <c r="I43" s="50"/>
      <c r="J43" s="80"/>
      <c r="K43" s="80"/>
      <c r="L43" s="80"/>
      <c r="M43" s="81"/>
      <c r="N43" s="81"/>
      <c r="O43" s="81"/>
      <c r="P43" s="44"/>
      <c r="Q43" s="45"/>
      <c r="R43" s="84"/>
    </row>
    <row r="44" spans="1:18" s="47" customFormat="1" ht="9.6" hidden="1" customHeight="1">
      <c r="A44" s="78"/>
      <c r="B44" s="50"/>
      <c r="C44" s="50"/>
      <c r="D44" s="50"/>
      <c r="E44" s="80"/>
      <c r="F44" s="80"/>
      <c r="H44" s="82"/>
      <c r="I44" s="50"/>
      <c r="J44" s="80"/>
      <c r="K44" s="80"/>
      <c r="L44" s="80"/>
      <c r="M44" s="81"/>
      <c r="N44" s="81"/>
      <c r="O44" s="81"/>
      <c r="P44" s="44"/>
      <c r="Q44" s="45"/>
      <c r="R44" s="46"/>
    </row>
    <row r="45" spans="1:18" s="47" customFormat="1" ht="9.6" hidden="1" customHeight="1">
      <c r="A45" s="78"/>
      <c r="B45" s="80"/>
      <c r="C45" s="80"/>
      <c r="D45" s="50"/>
      <c r="E45" s="80"/>
      <c r="F45" s="80"/>
      <c r="G45" s="80"/>
      <c r="H45" s="80"/>
      <c r="I45" s="50"/>
      <c r="J45" s="80"/>
      <c r="K45" s="80"/>
      <c r="L45" s="80"/>
      <c r="M45" s="81"/>
      <c r="N45" s="81"/>
      <c r="O45" s="81"/>
      <c r="P45" s="44"/>
      <c r="Q45" s="45"/>
      <c r="R45" s="46"/>
    </row>
    <row r="46" spans="1:18" s="47" customFormat="1" ht="9.6" hidden="1" customHeight="1">
      <c r="A46" s="78"/>
      <c r="B46" s="50"/>
      <c r="C46" s="50"/>
      <c r="D46" s="50"/>
      <c r="E46" s="80"/>
      <c r="F46" s="80"/>
      <c r="H46" s="80"/>
      <c r="I46" s="50"/>
      <c r="J46" s="80"/>
      <c r="K46" s="80"/>
      <c r="L46" s="82"/>
      <c r="M46" s="50"/>
      <c r="N46" s="80"/>
      <c r="O46" s="81"/>
      <c r="P46" s="44"/>
      <c r="Q46" s="45"/>
      <c r="R46" s="46"/>
    </row>
    <row r="47" spans="1:18" s="47" customFormat="1" ht="9.6" hidden="1" customHeight="1">
      <c r="A47" s="78"/>
      <c r="B47" s="80"/>
      <c r="C47" s="80"/>
      <c r="D47" s="50"/>
      <c r="E47" s="80"/>
      <c r="F47" s="80"/>
      <c r="G47" s="80"/>
      <c r="H47" s="80"/>
      <c r="I47" s="50"/>
      <c r="J47" s="80"/>
      <c r="K47" s="80"/>
      <c r="L47" s="80"/>
      <c r="M47" s="81"/>
      <c r="N47" s="80"/>
      <c r="O47" s="81"/>
      <c r="P47" s="44"/>
      <c r="Q47" s="45"/>
      <c r="R47" s="46"/>
    </row>
    <row r="48" spans="1:18" s="47" customFormat="1" ht="9.6" hidden="1" customHeight="1">
      <c r="A48" s="78"/>
      <c r="B48" s="50"/>
      <c r="C48" s="50"/>
      <c r="D48" s="50"/>
      <c r="E48" s="80"/>
      <c r="F48" s="80"/>
      <c r="H48" s="82"/>
      <c r="I48" s="50"/>
      <c r="J48" s="80"/>
      <c r="K48" s="80"/>
      <c r="L48" s="80"/>
      <c r="M48" s="81"/>
      <c r="N48" s="81"/>
      <c r="O48" s="81"/>
      <c r="P48" s="44"/>
      <c r="Q48" s="45"/>
      <c r="R48" s="46"/>
    </row>
    <row r="49" spans="1:18" s="47" customFormat="1" ht="9.6" hidden="1" customHeight="1">
      <c r="A49" s="78"/>
      <c r="B49" s="80"/>
      <c r="C49" s="80"/>
      <c r="D49" s="50"/>
      <c r="E49" s="80"/>
      <c r="F49" s="80"/>
      <c r="G49" s="80"/>
      <c r="H49" s="80"/>
      <c r="I49" s="50"/>
      <c r="J49" s="80"/>
      <c r="K49" s="83"/>
      <c r="L49" s="80"/>
      <c r="M49" s="81"/>
      <c r="N49" s="81"/>
      <c r="O49" s="81"/>
      <c r="P49" s="44"/>
      <c r="Q49" s="45"/>
      <c r="R49" s="46"/>
    </row>
    <row r="50" spans="1:18" s="47" customFormat="1" ht="9.6" hidden="1" customHeight="1">
      <c r="A50" s="78"/>
      <c r="B50" s="50"/>
      <c r="C50" s="50"/>
      <c r="D50" s="50"/>
      <c r="E50" s="80"/>
      <c r="F50" s="80"/>
      <c r="H50" s="80"/>
      <c r="I50" s="50"/>
      <c r="J50" s="82"/>
      <c r="K50" s="50"/>
      <c r="L50" s="80"/>
      <c r="M50" s="81"/>
      <c r="N50" s="81"/>
      <c r="O50" s="81"/>
      <c r="P50" s="44"/>
      <c r="Q50" s="45"/>
      <c r="R50" s="46"/>
    </row>
    <row r="51" spans="1:18" s="47" customFormat="1" ht="9.6" hidden="1" customHeight="1">
      <c r="A51" s="78"/>
      <c r="B51" s="80"/>
      <c r="C51" s="80"/>
      <c r="D51" s="50"/>
      <c r="E51" s="80"/>
      <c r="F51" s="80"/>
      <c r="G51" s="80"/>
      <c r="H51" s="80"/>
      <c r="I51" s="50"/>
      <c r="J51" s="80"/>
      <c r="K51" s="80"/>
      <c r="L51" s="80"/>
      <c r="M51" s="81"/>
      <c r="N51" s="81"/>
      <c r="O51" s="81"/>
      <c r="P51" s="44"/>
      <c r="Q51" s="45"/>
      <c r="R51" s="46"/>
    </row>
    <row r="52" spans="1:18" s="47" customFormat="1" ht="9.6" hidden="1" customHeight="1">
      <c r="A52" s="78"/>
      <c r="B52" s="50"/>
      <c r="C52" s="50"/>
      <c r="D52" s="50"/>
      <c r="E52" s="80"/>
      <c r="F52" s="80"/>
      <c r="H52" s="82"/>
      <c r="I52" s="50"/>
      <c r="J52" s="80"/>
      <c r="K52" s="80"/>
      <c r="L52" s="80"/>
      <c r="M52" s="81"/>
      <c r="N52" s="81"/>
      <c r="O52" s="81"/>
      <c r="P52" s="44"/>
      <c r="Q52" s="45"/>
      <c r="R52" s="46"/>
    </row>
    <row r="53" spans="1:18" s="47" customFormat="1" ht="9.6" hidden="1" customHeight="1">
      <c r="A53" s="79"/>
      <c r="B53" s="80"/>
      <c r="C53" s="80"/>
      <c r="D53" s="50"/>
      <c r="E53" s="80"/>
      <c r="F53" s="80"/>
      <c r="G53" s="80"/>
      <c r="H53" s="80"/>
      <c r="I53" s="50"/>
      <c r="J53" s="80"/>
      <c r="K53" s="80"/>
      <c r="L53" s="80"/>
      <c r="M53" s="80"/>
      <c r="N53" s="42"/>
      <c r="O53" s="42"/>
      <c r="P53" s="44"/>
      <c r="Q53" s="45"/>
      <c r="R53" s="46"/>
    </row>
    <row r="54" spans="1:18" s="47" customFormat="1" ht="9.6" hidden="1" customHeight="1">
      <c r="A54" s="78"/>
      <c r="B54" s="50"/>
      <c r="C54" s="50"/>
      <c r="D54" s="50"/>
      <c r="E54" s="67"/>
      <c r="F54" s="67"/>
      <c r="G54" s="74"/>
      <c r="H54" s="41"/>
      <c r="I54" s="59"/>
      <c r="J54" s="41"/>
      <c r="K54" s="41"/>
      <c r="L54" s="41"/>
      <c r="M54" s="62"/>
      <c r="N54" s="62"/>
      <c r="O54" s="62"/>
      <c r="P54" s="44"/>
      <c r="Q54" s="45"/>
      <c r="R54" s="46"/>
    </row>
    <row r="55" spans="1:18" s="47" customFormat="1" ht="9.6" hidden="1" customHeight="1">
      <c r="A55" s="79"/>
      <c r="B55" s="80"/>
      <c r="C55" s="80"/>
      <c r="D55" s="50"/>
      <c r="E55" s="80"/>
      <c r="F55" s="80"/>
      <c r="G55" s="80"/>
      <c r="H55" s="80"/>
      <c r="I55" s="50"/>
      <c r="J55" s="80"/>
      <c r="K55" s="80"/>
      <c r="L55" s="80"/>
      <c r="M55" s="81"/>
      <c r="N55" s="81"/>
      <c r="O55" s="81"/>
      <c r="P55" s="44"/>
      <c r="Q55" s="45"/>
      <c r="R55" s="46"/>
    </row>
    <row r="56" spans="1:18" s="47" customFormat="1" ht="9.6" hidden="1" customHeight="1">
      <c r="A56" s="78"/>
      <c r="B56" s="50"/>
      <c r="C56" s="50"/>
      <c r="D56" s="50"/>
      <c r="E56" s="80"/>
      <c r="F56" s="80"/>
      <c r="H56" s="82"/>
      <c r="I56" s="50"/>
      <c r="J56" s="80"/>
      <c r="K56" s="80"/>
      <c r="L56" s="80"/>
      <c r="M56" s="81"/>
      <c r="N56" s="81"/>
      <c r="O56" s="81"/>
      <c r="P56" s="44"/>
      <c r="Q56" s="45"/>
      <c r="R56" s="46"/>
    </row>
    <row r="57" spans="1:18" s="47" customFormat="1" ht="9" hidden="1" customHeight="1">
      <c r="A57" s="78"/>
      <c r="B57" s="80"/>
      <c r="C57" s="80"/>
      <c r="D57" s="50"/>
      <c r="E57" s="80"/>
      <c r="F57" s="80"/>
      <c r="G57" s="80"/>
      <c r="H57" s="80"/>
      <c r="I57" s="50"/>
      <c r="J57" s="80"/>
      <c r="K57" s="83"/>
      <c r="L57" s="80"/>
      <c r="M57" s="81"/>
      <c r="N57" s="81"/>
      <c r="O57" s="81"/>
      <c r="P57" s="44"/>
      <c r="Q57" s="45"/>
      <c r="R57" s="46"/>
    </row>
    <row r="58" spans="1:18" s="47" customFormat="1" ht="9" hidden="1" customHeight="1">
      <c r="A58" s="78"/>
      <c r="B58" s="50"/>
      <c r="C58" s="50"/>
      <c r="D58" s="50"/>
      <c r="E58" s="80"/>
      <c r="F58" s="80"/>
      <c r="H58" s="80"/>
      <c r="I58" s="50"/>
      <c r="J58" s="82"/>
      <c r="K58" s="50"/>
      <c r="L58" s="80"/>
      <c r="M58" s="81"/>
      <c r="N58" s="81"/>
      <c r="O58" s="81"/>
      <c r="P58" s="44"/>
      <c r="Q58" s="45"/>
      <c r="R58" s="46"/>
    </row>
    <row r="59" spans="1:18" s="47" customFormat="1" ht="9" hidden="1" customHeight="1">
      <c r="A59" s="78"/>
      <c r="B59" s="80"/>
      <c r="C59" s="80"/>
      <c r="D59" s="50"/>
      <c r="E59" s="80"/>
      <c r="F59" s="80"/>
      <c r="G59" s="80"/>
      <c r="H59" s="80"/>
      <c r="I59" s="50"/>
      <c r="J59" s="80"/>
      <c r="K59" s="80"/>
      <c r="L59" s="80"/>
      <c r="M59" s="81"/>
      <c r="N59" s="81"/>
      <c r="O59" s="81"/>
      <c r="P59" s="44"/>
      <c r="Q59" s="45"/>
      <c r="R59" s="84"/>
    </row>
    <row r="60" spans="1:18" s="47" customFormat="1" ht="9" hidden="1" customHeight="1">
      <c r="A60" s="78"/>
      <c r="B60" s="50"/>
      <c r="C60" s="50"/>
      <c r="D60" s="50"/>
      <c r="E60" s="80"/>
      <c r="F60" s="80"/>
      <c r="H60" s="82"/>
      <c r="I60" s="50"/>
      <c r="J60" s="80"/>
      <c r="K60" s="80"/>
      <c r="L60" s="80"/>
      <c r="M60" s="81"/>
      <c r="N60" s="81"/>
      <c r="O60" s="81"/>
      <c r="P60" s="44"/>
      <c r="Q60" s="45"/>
      <c r="R60" s="46"/>
    </row>
    <row r="61" spans="1:18" s="47" customFormat="1" ht="9" hidden="1" customHeight="1">
      <c r="A61" s="78"/>
      <c r="B61" s="80"/>
      <c r="C61" s="80"/>
      <c r="D61" s="50"/>
      <c r="E61" s="80"/>
      <c r="F61" s="80"/>
      <c r="G61" s="80"/>
      <c r="H61" s="80"/>
      <c r="I61" s="50"/>
      <c r="J61" s="80"/>
      <c r="K61" s="80"/>
      <c r="L61" s="80"/>
      <c r="M61" s="81"/>
      <c r="N61" s="81"/>
      <c r="O61" s="81"/>
      <c r="P61" s="44"/>
      <c r="Q61" s="45"/>
      <c r="R61" s="46"/>
    </row>
    <row r="62" spans="1:18" s="47" customFormat="1" ht="9" hidden="1" customHeight="1">
      <c r="A62" s="78"/>
      <c r="B62" s="50"/>
      <c r="C62" s="50"/>
      <c r="D62" s="50"/>
      <c r="E62" s="80"/>
      <c r="F62" s="80"/>
      <c r="H62" s="80"/>
      <c r="I62" s="50"/>
      <c r="J62" s="80"/>
      <c r="K62" s="80"/>
      <c r="L62" s="82"/>
      <c r="M62" s="50"/>
      <c r="N62" s="80"/>
      <c r="O62" s="81"/>
      <c r="P62" s="44"/>
      <c r="Q62" s="45"/>
      <c r="R62" s="46"/>
    </row>
    <row r="63" spans="1:18" s="47" customFormat="1" ht="9" hidden="1" customHeight="1">
      <c r="A63" s="78"/>
      <c r="B63" s="80"/>
      <c r="C63" s="80"/>
      <c r="D63" s="50"/>
      <c r="E63" s="80"/>
      <c r="F63" s="80"/>
      <c r="G63" s="80"/>
      <c r="H63" s="80"/>
      <c r="I63" s="50"/>
      <c r="J63" s="80"/>
      <c r="K63" s="80"/>
      <c r="L63" s="80"/>
      <c r="M63" s="81"/>
      <c r="N63" s="80"/>
      <c r="O63" s="81"/>
      <c r="P63" s="44"/>
      <c r="Q63" s="45"/>
      <c r="R63" s="46"/>
    </row>
    <row r="64" spans="1:18" s="47" customFormat="1" ht="9" hidden="1" customHeight="1">
      <c r="A64" s="78"/>
      <c r="B64" s="50"/>
      <c r="C64" s="50"/>
      <c r="D64" s="50"/>
      <c r="E64" s="80"/>
      <c r="F64" s="80"/>
      <c r="H64" s="82"/>
      <c r="I64" s="50"/>
      <c r="J64" s="80"/>
      <c r="K64" s="80"/>
      <c r="L64" s="80"/>
      <c r="M64" s="81"/>
      <c r="N64" s="81"/>
      <c r="O64" s="81"/>
      <c r="P64" s="44"/>
      <c r="Q64" s="45"/>
      <c r="R64" s="46"/>
    </row>
    <row r="65" spans="1:18" s="47" customFormat="1" ht="9" hidden="1" customHeight="1">
      <c r="A65" s="78"/>
      <c r="B65" s="80"/>
      <c r="C65" s="80"/>
      <c r="D65" s="50"/>
      <c r="E65" s="80"/>
      <c r="F65" s="80"/>
      <c r="G65" s="80"/>
      <c r="H65" s="80"/>
      <c r="I65" s="50"/>
      <c r="J65" s="80"/>
      <c r="K65" s="83"/>
      <c r="L65" s="80"/>
      <c r="M65" s="81"/>
      <c r="N65" s="81"/>
      <c r="O65" s="81"/>
      <c r="P65" s="44"/>
      <c r="Q65" s="45"/>
      <c r="R65" s="46"/>
    </row>
    <row r="66" spans="1:18" s="47" customFormat="1" ht="9" hidden="1" customHeight="1">
      <c r="A66" s="78"/>
      <c r="B66" s="50"/>
      <c r="C66" s="50"/>
      <c r="D66" s="50"/>
      <c r="E66" s="80"/>
      <c r="F66" s="80"/>
      <c r="H66" s="80"/>
      <c r="I66" s="50"/>
      <c r="J66" s="82"/>
      <c r="K66" s="50"/>
      <c r="L66" s="80"/>
      <c r="M66" s="81"/>
      <c r="N66" s="81"/>
      <c r="O66" s="81"/>
      <c r="P66" s="44"/>
      <c r="Q66" s="45"/>
      <c r="R66" s="46"/>
    </row>
    <row r="67" spans="1:18" s="47" customFormat="1" ht="9" hidden="1" customHeight="1">
      <c r="A67" s="78"/>
      <c r="B67" s="80"/>
      <c r="C67" s="80"/>
      <c r="D67" s="50"/>
      <c r="E67" s="80"/>
      <c r="F67" s="80"/>
      <c r="G67" s="80"/>
      <c r="H67" s="80"/>
      <c r="I67" s="50"/>
      <c r="J67" s="80"/>
      <c r="K67" s="80"/>
      <c r="L67" s="80"/>
      <c r="M67" s="81"/>
      <c r="N67" s="81"/>
      <c r="O67" s="81"/>
      <c r="P67" s="44"/>
      <c r="Q67" s="45"/>
      <c r="R67" s="46"/>
    </row>
    <row r="68" spans="1:18" s="47" customFormat="1" ht="20.25" hidden="1" customHeight="1">
      <c r="A68" s="78"/>
      <c r="B68" s="50"/>
      <c r="C68" s="50"/>
      <c r="D68" s="50"/>
      <c r="E68" s="80"/>
      <c r="F68" s="80"/>
      <c r="H68" s="82"/>
      <c r="I68" s="50"/>
      <c r="J68" s="80"/>
      <c r="K68" s="80"/>
      <c r="L68" s="80"/>
      <c r="M68" s="81"/>
      <c r="N68" s="81"/>
      <c r="O68" s="81"/>
      <c r="P68" s="44"/>
      <c r="Q68" s="45"/>
      <c r="R68" s="46"/>
    </row>
    <row r="69" spans="1:18" s="47" customFormat="1" ht="9.6" hidden="1" customHeight="1">
      <c r="A69" s="79"/>
      <c r="B69" s="80"/>
      <c r="C69" s="80"/>
      <c r="D69" s="50"/>
      <c r="E69" s="80"/>
      <c r="F69" s="80"/>
      <c r="G69" s="80"/>
      <c r="H69" s="80"/>
      <c r="I69" s="50"/>
      <c r="J69" s="80"/>
      <c r="K69" s="80"/>
      <c r="L69" s="80"/>
      <c r="M69" s="80"/>
      <c r="N69" s="42"/>
      <c r="O69" s="42"/>
      <c r="P69" s="44"/>
      <c r="Q69" s="45"/>
      <c r="R69" s="46"/>
    </row>
    <row r="70" spans="1:18" s="91" customFormat="1" ht="6.75" customHeight="1">
      <c r="A70" s="85"/>
      <c r="B70" s="85"/>
      <c r="C70" s="85"/>
      <c r="D70" s="85"/>
      <c r="E70" s="86"/>
      <c r="F70" s="86"/>
      <c r="G70" s="86"/>
      <c r="H70" s="86"/>
      <c r="I70" s="87"/>
      <c r="J70" s="88"/>
      <c r="K70" s="89"/>
      <c r="L70" s="88"/>
      <c r="M70" s="89"/>
      <c r="N70" s="88"/>
      <c r="O70" s="89"/>
      <c r="P70" s="88"/>
      <c r="Q70" s="89"/>
      <c r="R70" s="90"/>
    </row>
    <row r="71" spans="1:18" s="104" customFormat="1" ht="10.5" customHeight="1">
      <c r="A71" s="92" t="s">
        <v>34</v>
      </c>
      <c r="B71" s="93"/>
      <c r="C71" s="94"/>
      <c r="D71" s="95" t="s">
        <v>35</v>
      </c>
      <c r="E71" s="96" t="s">
        <v>36</v>
      </c>
      <c r="F71" s="95"/>
      <c r="G71" s="97"/>
      <c r="H71" s="98"/>
      <c r="I71" s="95" t="s">
        <v>35</v>
      </c>
      <c r="J71" s="96" t="s">
        <v>37</v>
      </c>
      <c r="K71" s="99"/>
      <c r="L71" s="96" t="s">
        <v>38</v>
      </c>
      <c r="M71" s="100"/>
      <c r="N71" s="101" t="s">
        <v>39</v>
      </c>
      <c r="O71" s="101"/>
      <c r="P71" s="102"/>
      <c r="Q71" s="103"/>
    </row>
    <row r="72" spans="1:18" s="104" customFormat="1" ht="9" customHeight="1">
      <c r="A72" s="105" t="s">
        <v>40</v>
      </c>
      <c r="B72" s="106"/>
      <c r="C72" s="107"/>
      <c r="D72" s="108">
        <v>1</v>
      </c>
      <c r="E72" s="109" t="str">
        <f>IF(D72&gt;$Q$79,,UPPER(VLOOKUP(D72,'[8]45''s Men Main Draw Prep'!$A$7:$R$134,2)))</f>
        <v>KING</v>
      </c>
      <c r="F72" s="110"/>
      <c r="G72" s="109"/>
      <c r="H72" s="111"/>
      <c r="I72" s="112" t="s">
        <v>41</v>
      </c>
      <c r="J72" s="106"/>
      <c r="K72" s="113"/>
      <c r="L72" s="106"/>
      <c r="M72" s="114"/>
      <c r="N72" s="115" t="s">
        <v>42</v>
      </c>
      <c r="O72" s="116"/>
      <c r="P72" s="116"/>
      <c r="Q72" s="117"/>
    </row>
    <row r="73" spans="1:18" s="104" customFormat="1" ht="9" customHeight="1">
      <c r="A73" s="105" t="s">
        <v>43</v>
      </c>
      <c r="B73" s="106"/>
      <c r="C73" s="107"/>
      <c r="D73" s="108">
        <v>2</v>
      </c>
      <c r="E73" s="109" t="str">
        <f>IF(D73&gt;$Q$79,,UPPER(VLOOKUP(D73,'[8]45''s Men Main Draw Prep'!$A$7:$R$134,2)))</f>
        <v>LINGO</v>
      </c>
      <c r="F73" s="110"/>
      <c r="G73" s="109"/>
      <c r="H73" s="111"/>
      <c r="I73" s="112" t="s">
        <v>44</v>
      </c>
      <c r="J73" s="106"/>
      <c r="K73" s="113"/>
      <c r="L73" s="106"/>
      <c r="M73" s="114"/>
      <c r="N73" s="118"/>
      <c r="O73" s="119"/>
      <c r="P73" s="120"/>
      <c r="Q73" s="121"/>
    </row>
    <row r="74" spans="1:18" s="104" customFormat="1" ht="9" customHeight="1">
      <c r="A74" s="122" t="s">
        <v>45</v>
      </c>
      <c r="B74" s="120"/>
      <c r="C74" s="123"/>
      <c r="D74" s="108">
        <v>3</v>
      </c>
      <c r="E74" s="109" t="str">
        <f>IF(D74&gt;$Q$79,,UPPER(VLOOKUP(D74,'[8]45''s Men Main Draw Prep'!$A$7:$R$134,2)))</f>
        <v>GRAHAM</v>
      </c>
      <c r="F74" s="110"/>
      <c r="G74" s="109"/>
      <c r="H74" s="111"/>
      <c r="I74" s="112" t="s">
        <v>46</v>
      </c>
      <c r="J74" s="106"/>
      <c r="K74" s="113"/>
      <c r="L74" s="106"/>
      <c r="M74" s="114"/>
      <c r="N74" s="115" t="s">
        <v>47</v>
      </c>
      <c r="O74" s="116"/>
      <c r="P74" s="116"/>
      <c r="Q74" s="117"/>
    </row>
    <row r="75" spans="1:18" s="104" customFormat="1" ht="9" customHeight="1">
      <c r="A75" s="124"/>
      <c r="B75" s="24"/>
      <c r="C75" s="125"/>
      <c r="D75" s="108">
        <v>4</v>
      </c>
      <c r="E75" s="109" t="str">
        <f>IF(D75&gt;$Q$79,,UPPER(VLOOKUP(D75,'[8]45''s Men Main Draw Prep'!$A$7:$R$134,2)))</f>
        <v>GRIMSHAW</v>
      </c>
      <c r="F75" s="110"/>
      <c r="G75" s="109"/>
      <c r="H75" s="111"/>
      <c r="I75" s="112" t="s">
        <v>48</v>
      </c>
      <c r="J75" s="106"/>
      <c r="K75" s="113"/>
      <c r="L75" s="106"/>
      <c r="M75" s="114"/>
      <c r="N75" s="106"/>
      <c r="O75" s="113"/>
      <c r="P75" s="106"/>
      <c r="Q75" s="114"/>
    </row>
    <row r="76" spans="1:18" s="104" customFormat="1" ht="9" customHeight="1">
      <c r="A76" s="126" t="s">
        <v>49</v>
      </c>
      <c r="B76" s="127"/>
      <c r="C76" s="128"/>
      <c r="D76" s="108"/>
      <c r="E76" s="109"/>
      <c r="F76" s="110"/>
      <c r="G76" s="109"/>
      <c r="H76" s="111"/>
      <c r="I76" s="112" t="s">
        <v>50</v>
      </c>
      <c r="J76" s="106"/>
      <c r="K76" s="113"/>
      <c r="L76" s="106"/>
      <c r="M76" s="114"/>
      <c r="N76" s="120"/>
      <c r="O76" s="119"/>
      <c r="P76" s="120"/>
      <c r="Q76" s="121"/>
    </row>
    <row r="77" spans="1:18" s="104" customFormat="1" ht="9" customHeight="1">
      <c r="A77" s="105" t="s">
        <v>40</v>
      </c>
      <c r="B77" s="106"/>
      <c r="C77" s="107"/>
      <c r="D77" s="108"/>
      <c r="E77" s="109"/>
      <c r="F77" s="110"/>
      <c r="G77" s="109"/>
      <c r="H77" s="111"/>
      <c r="I77" s="112" t="s">
        <v>51</v>
      </c>
      <c r="J77" s="106"/>
      <c r="K77" s="113"/>
      <c r="L77" s="106"/>
      <c r="M77" s="114"/>
      <c r="N77" s="115" t="s">
        <v>52</v>
      </c>
      <c r="O77" s="116"/>
      <c r="P77" s="116"/>
      <c r="Q77" s="117"/>
    </row>
    <row r="78" spans="1:18" s="104" customFormat="1" ht="9" customHeight="1">
      <c r="A78" s="105" t="s">
        <v>53</v>
      </c>
      <c r="B78" s="106"/>
      <c r="C78" s="129"/>
      <c r="D78" s="108"/>
      <c r="E78" s="109"/>
      <c r="F78" s="110"/>
      <c r="G78" s="109"/>
      <c r="H78" s="111"/>
      <c r="I78" s="112" t="s">
        <v>54</v>
      </c>
      <c r="J78" s="106"/>
      <c r="K78" s="113"/>
      <c r="L78" s="106"/>
      <c r="M78" s="114"/>
      <c r="N78" s="106"/>
      <c r="O78" s="113"/>
      <c r="P78" s="106"/>
      <c r="Q78" s="114"/>
    </row>
    <row r="79" spans="1:18" s="104" customFormat="1" ht="9" customHeight="1">
      <c r="A79" s="122" t="s">
        <v>55</v>
      </c>
      <c r="B79" s="120"/>
      <c r="C79" s="130"/>
      <c r="D79" s="131"/>
      <c r="E79" s="132"/>
      <c r="F79" s="133"/>
      <c r="G79" s="132"/>
      <c r="H79" s="134"/>
      <c r="I79" s="135" t="s">
        <v>56</v>
      </c>
      <c r="J79" s="120"/>
      <c r="K79" s="119"/>
      <c r="L79" s="120"/>
      <c r="M79" s="121"/>
      <c r="N79" s="120" t="str">
        <f>Q4</f>
        <v>Richard Sorrillo</v>
      </c>
      <c r="O79" s="119"/>
      <c r="P79" s="120"/>
      <c r="Q79" s="136">
        <f>MIN(4,'[8]45''s Men Main Draw Prep'!R5)</f>
        <v>4</v>
      </c>
    </row>
  </sheetData>
  <mergeCells count="1">
    <mergeCell ref="A4:C4"/>
  </mergeCells>
  <phoneticPr fontId="0" type="noConversion"/>
  <conditionalFormatting sqref="F67:H67 F51:H51 F53:H53 F39:H39 F41:H41 F43:H43 F45:H45 F47:H47 G23 G25 G27 G29 G31 G33 G35 G37 F49:H49 F69:H69 F55:H55 F57:H57 F59:H59 F61:H61 F63:H63 F65:H65 G7 G9 G11 G13 G15 G17 G19 G21">
    <cfRule type="expression" dxfId="13" priority="14" stopIfTrue="1">
      <formula>AND($D7&lt;9,$C7&gt;0)</formula>
    </cfRule>
  </conditionalFormatting>
  <conditionalFormatting sqref="H40 H60 J50 H24 H48 H32 J58 H68 H36 H56 J66 H64 J10 L46 H28 L14 J18 J26 J34 L30 L62 H44 J42 H52 H8 H16 H20 H12 N22">
    <cfRule type="expression" dxfId="12" priority="11" stopIfTrue="1">
      <formula>AND($N$1="CU",H8="Umpire")</formula>
    </cfRule>
    <cfRule type="expression" dxfId="11" priority="12" stopIfTrue="1">
      <formula>AND($N$1="CU",H8&lt;&gt;"Umpire",I8&lt;&gt;"")</formula>
    </cfRule>
    <cfRule type="expression" dxfId="10" priority="13" stopIfTrue="1">
      <formula>AND($N$1="CU",H8&lt;&gt;"Umpire")</formula>
    </cfRule>
  </conditionalFormatting>
  <conditionalFormatting sqref="D53 D47 D45 D43 D41 D39 D69 D67 D49 D65 D63 D61 D59 D57 D55 D51">
    <cfRule type="expression" dxfId="9" priority="10" stopIfTrue="1">
      <formula>AND($D39&lt;9,$C39&gt;0)</formula>
    </cfRule>
  </conditionalFormatting>
  <conditionalFormatting sqref="E55 E57 E59 E61 E63 E65 E67 E69 E39 E41 E43 E45 E47 E49 E51 E53">
    <cfRule type="cellIs" dxfId="8" priority="8" stopIfTrue="1" operator="equal">
      <formula>"Bye"</formula>
    </cfRule>
    <cfRule type="expression" dxfId="7" priority="9" stopIfTrue="1">
      <formula>AND($D39&lt;9,$C39&gt;0)</formula>
    </cfRule>
  </conditionalFormatting>
  <conditionalFormatting sqref="L10 L18 L26 L34 N30 N62 L58 L66 N14 N46 L42 L50 P22 J8 J12 J16 J20 J24 J28 J32 J36 J56 J60 J64 J68 J40 J44 J48 J52">
    <cfRule type="expression" dxfId="6" priority="6" stopIfTrue="1">
      <formula>I8="as"</formula>
    </cfRule>
    <cfRule type="expression" dxfId="5" priority="7" stopIfTrue="1">
      <formula>I8="bs"</formula>
    </cfRule>
  </conditionalFormatting>
  <conditionalFormatting sqref="B7 B9 B11 B13 B15 B17 B19 B21 B23 B25 B27 B29 B31 B33 B35 B37 B55 B57 B59 B61 B63 B65 B67 B69 B39 B41 B43 B45 B47 B49 B51 B53">
    <cfRule type="cellIs" dxfId="4" priority="4" stopIfTrue="1" operator="equal">
      <formula>"QA"</formula>
    </cfRule>
    <cfRule type="cellIs" dxfId="3" priority="5" stopIfTrue="1" operator="equal">
      <formula>"DA"</formula>
    </cfRule>
  </conditionalFormatting>
  <conditionalFormatting sqref="I8 I12 I16 I20 I24 I28 I32 I36 M30 M14 K10 K34 Q79 K18 K26 O22">
    <cfRule type="expression" dxfId="2" priority="3" stopIfTrue="1">
      <formula>$N$1="CU"</formula>
    </cfRule>
  </conditionalFormatting>
  <conditionalFormatting sqref="E35 E37 E25 E33 E31 E29 E27 E23 E19 E21 E9 E17 E15 E13 E11 E7">
    <cfRule type="cellIs" dxfId="1" priority="2" stopIfTrue="1" operator="equal">
      <formula>"Bye"</formula>
    </cfRule>
  </conditionalFormatting>
  <conditionalFormatting sqref="D9 D7 D11 D13 D15 D17 D19 D21 D23 D25 D27 D29 D31 D33 D35 D37">
    <cfRule type="expression" dxfId="0" priority="1"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paperSize="9" orientation="landscape" horizontalDpi="4294967294"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sheetPr codeName="Sheet137">
    <pageSetUpPr fitToPage="1"/>
  </sheetPr>
  <dimension ref="A1:T79"/>
  <sheetViews>
    <sheetView showGridLines="0" showZeros="0" tabSelected="1" workbookViewId="0">
      <selection activeCell="N15" sqref="N15"/>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7" customWidth="1"/>
    <col min="10" max="10" width="10.7109375" customWidth="1"/>
    <col min="11" max="11" width="1.7109375" style="137" customWidth="1"/>
    <col min="12" max="12" width="10.7109375" customWidth="1"/>
    <col min="13" max="13" width="1.7109375" style="138" customWidth="1"/>
    <col min="14" max="14" width="10.7109375" customWidth="1"/>
    <col min="15" max="15" width="1.7109375" style="137" customWidth="1"/>
    <col min="16" max="16" width="10.7109375" customWidth="1"/>
    <col min="17" max="17" width="1.7109375" style="138" customWidth="1"/>
    <col min="18" max="18" width="9.140625" hidden="1" customWidth="1"/>
    <col min="19" max="19" width="8.7109375" customWidth="1"/>
    <col min="20" max="20" width="9.140625" hidden="1" customWidth="1"/>
  </cols>
  <sheetData>
    <row r="1" spans="1:20" s="7" customFormat="1" ht="21.75" customHeight="1">
      <c r="A1" s="1">
        <f>'[2]Week SetUp'!$A$6</f>
        <v>0</v>
      </c>
      <c r="B1" s="1"/>
      <c r="C1" s="2"/>
      <c r="D1" s="2"/>
      <c r="E1" s="2"/>
      <c r="F1" s="2"/>
      <c r="G1" s="2"/>
      <c r="H1" s="2"/>
      <c r="I1" s="3"/>
      <c r="J1" s="5"/>
      <c r="K1" s="5"/>
      <c r="L1" s="6"/>
      <c r="M1" s="3"/>
      <c r="N1" s="3" t="s">
        <v>2</v>
      </c>
      <c r="O1" s="3"/>
      <c r="P1" s="2"/>
      <c r="Q1" s="3"/>
    </row>
    <row r="2" spans="1:20" s="12" customFormat="1" ht="55.5" customHeight="1">
      <c r="A2" s="8"/>
      <c r="B2" s="8"/>
      <c r="C2" s="8"/>
      <c r="D2" s="8"/>
      <c r="E2" s="8"/>
      <c r="F2" s="9"/>
      <c r="G2" s="10"/>
      <c r="H2" s="10"/>
      <c r="I2" s="11"/>
      <c r="J2" s="5"/>
      <c r="K2" s="5"/>
      <c r="L2" s="5"/>
      <c r="M2" s="11"/>
      <c r="N2" s="10"/>
      <c r="O2" s="11"/>
      <c r="P2" s="10"/>
      <c r="Q2" s="11"/>
    </row>
    <row r="3" spans="1:20" s="16" customFormat="1" ht="14.25" customHeight="1">
      <c r="A3" s="139" t="s">
        <v>68</v>
      </c>
      <c r="B3" s="139"/>
      <c r="C3" s="139"/>
      <c r="D3" s="139"/>
      <c r="E3" s="139"/>
      <c r="F3" s="139"/>
      <c r="G3" s="139"/>
      <c r="H3" s="140" t="s">
        <v>69</v>
      </c>
      <c r="I3" s="141"/>
      <c r="J3" s="142"/>
      <c r="K3" s="141"/>
      <c r="L3" s="143"/>
      <c r="M3" s="141"/>
      <c r="N3" s="143"/>
      <c r="O3" s="141"/>
      <c r="P3" s="139"/>
      <c r="Q3" s="144" t="s">
        <v>8</v>
      </c>
    </row>
    <row r="4" spans="1:20" s="23" customFormat="1" ht="11.25" customHeight="1" thickBot="1">
      <c r="A4" s="170"/>
      <c r="B4" s="170"/>
      <c r="C4" s="170"/>
      <c r="D4" s="17"/>
      <c r="E4" s="17"/>
      <c r="F4" s="17">
        <f>'[2]Week SetUp'!$C$10</f>
        <v>0</v>
      </c>
      <c r="G4" s="18"/>
      <c r="H4" s="17"/>
      <c r="I4" s="19"/>
      <c r="J4" s="20">
        <f>'[2]Week SetUp'!$D$10</f>
        <v>0</v>
      </c>
      <c r="K4" s="19"/>
      <c r="L4" s="21">
        <f>'[2]Week SetUp'!$A$12</f>
        <v>0</v>
      </c>
      <c r="M4" s="19"/>
      <c r="N4" s="17"/>
      <c r="O4" s="19"/>
      <c r="P4" s="17"/>
      <c r="Q4" s="22" t="s">
        <v>70</v>
      </c>
    </row>
    <row r="5" spans="1:20" s="16" customFormat="1" ht="9">
      <c r="A5" s="24"/>
      <c r="B5" s="25" t="s">
        <v>11</v>
      </c>
      <c r="C5" s="25" t="s">
        <v>12</v>
      </c>
      <c r="D5" s="25" t="s">
        <v>13</v>
      </c>
      <c r="E5" s="26" t="s">
        <v>14</v>
      </c>
      <c r="F5" s="26" t="s">
        <v>15</v>
      </c>
      <c r="G5" s="26"/>
      <c r="H5" s="26" t="s">
        <v>16</v>
      </c>
      <c r="I5" s="26"/>
      <c r="J5" s="25" t="s">
        <v>17</v>
      </c>
      <c r="K5" s="27"/>
      <c r="L5" s="25" t="s">
        <v>18</v>
      </c>
      <c r="M5" s="27"/>
      <c r="N5" s="25" t="s">
        <v>19</v>
      </c>
      <c r="O5" s="27"/>
      <c r="P5" s="25" t="s">
        <v>20</v>
      </c>
      <c r="Q5" s="28"/>
    </row>
    <row r="6" spans="1:20" s="16" customFormat="1" ht="3.75" customHeight="1" thickBot="1">
      <c r="A6" s="29"/>
      <c r="B6" s="30"/>
      <c r="C6" s="31"/>
      <c r="D6" s="30"/>
      <c r="E6" s="32"/>
      <c r="F6" s="32"/>
      <c r="G6" s="33"/>
      <c r="H6" s="32"/>
      <c r="I6" s="34"/>
      <c r="J6" s="30"/>
      <c r="K6" s="34"/>
      <c r="L6" s="30"/>
      <c r="M6" s="34"/>
      <c r="N6" s="30"/>
      <c r="O6" s="34"/>
      <c r="P6" s="30"/>
      <c r="Q6" s="35"/>
    </row>
    <row r="7" spans="1:20" s="47" customFormat="1" ht="10.5" customHeight="1">
      <c r="A7" s="36">
        <v>1</v>
      </c>
      <c r="B7" s="37">
        <f>IF($D7="","",VLOOKUP($D7,'[2]Boys'' U10 Draw PREP'!$A$7:$P$22,15))</f>
        <v>0</v>
      </c>
      <c r="C7" s="37">
        <f>IF($D7="","",VLOOKUP($D7,'[2]Boys'' U10 Draw PREP'!$A$7:$P$22,16))</f>
        <v>0</v>
      </c>
      <c r="D7" s="38">
        <v>1</v>
      </c>
      <c r="E7" s="39" t="str">
        <f>UPPER(IF($D7="","",VLOOKUP($D7,'[2]Boys'' U10 Draw PREP'!$A$7:$P$22,2)))</f>
        <v>CARTER</v>
      </c>
      <c r="F7" s="39" t="str">
        <f>IF($D7="","",VLOOKUP($D7,'[2]Boys'' U10 Draw PREP'!$A$7:$P$22,3))</f>
        <v>Aidan</v>
      </c>
      <c r="G7" s="39"/>
      <c r="H7" s="39">
        <f>IF($D7="","",VLOOKUP($D7,'[2]Boys'' U10 Draw PREP'!$A$7:$P$22,4))</f>
        <v>0</v>
      </c>
      <c r="I7" s="40"/>
      <c r="J7" s="41"/>
      <c r="K7" s="41"/>
      <c r="L7" s="41"/>
      <c r="M7" s="41"/>
      <c r="N7" s="42"/>
      <c r="O7" s="43"/>
      <c r="P7" s="44"/>
      <c r="Q7" s="45"/>
      <c r="R7" s="46"/>
      <c r="T7" s="48" t="str">
        <f>'[2]SetUp Officials'!P21</f>
        <v>Umpire</v>
      </c>
    </row>
    <row r="8" spans="1:20" s="47" customFormat="1" ht="9.6" customHeight="1">
      <c r="A8" s="49"/>
      <c r="B8" s="50"/>
      <c r="C8" s="50"/>
      <c r="D8" s="50"/>
      <c r="E8" s="41"/>
      <c r="F8" s="41"/>
      <c r="G8" s="51"/>
      <c r="H8" s="52"/>
      <c r="I8" s="53" t="s">
        <v>21</v>
      </c>
      <c r="J8" s="54" t="s">
        <v>71</v>
      </c>
      <c r="K8" s="54"/>
      <c r="L8" s="41"/>
      <c r="M8" s="41"/>
      <c r="N8" s="42"/>
      <c r="O8" s="43"/>
      <c r="P8" s="44"/>
      <c r="Q8" s="45"/>
      <c r="R8" s="46"/>
      <c r="T8" s="55" t="str">
        <f>'[2]SetUp Officials'!P22</f>
        <v xml:space="preserve"> </v>
      </c>
    </row>
    <row r="9" spans="1:20" s="47" customFormat="1" ht="9.6" customHeight="1">
      <c r="A9" s="49">
        <v>2</v>
      </c>
      <c r="B9" s="37">
        <f>IF($D9="","",VLOOKUP($D9,'[2]Boys'' U10 Draw PREP'!$A$7:$P$22,15))</f>
        <v>0</v>
      </c>
      <c r="C9" s="37">
        <f>IF($D9="","",VLOOKUP($D9,'[2]Boys'' U10 Draw PREP'!$A$7:$P$22,16))</f>
        <v>0</v>
      </c>
      <c r="D9" s="38">
        <v>7</v>
      </c>
      <c r="E9" s="37" t="str">
        <f>UPPER(IF($D9="","",VLOOKUP($D9,'[2]Boys'' U10 Draw PREP'!$A$7:$P$22,2)))</f>
        <v>BYE</v>
      </c>
      <c r="F9" s="37">
        <f>IF($D9="","",VLOOKUP($D9,'[2]Boys'' U10 Draw PREP'!$A$7:$P$22,3))</f>
        <v>0</v>
      </c>
      <c r="G9" s="37"/>
      <c r="H9" s="37">
        <f>IF($D9="","",VLOOKUP($D9,'[2]Boys'' U10 Draw PREP'!$A$7:$P$22,4))</f>
        <v>0</v>
      </c>
      <c r="I9" s="56"/>
      <c r="J9" s="41"/>
      <c r="K9" s="57"/>
      <c r="L9" s="41"/>
      <c r="M9" s="41"/>
      <c r="N9" s="42"/>
      <c r="O9" s="43"/>
      <c r="P9" s="44"/>
      <c r="Q9" s="45"/>
      <c r="R9" s="46"/>
      <c r="T9" s="55" t="str">
        <f>'[2]SetUp Officials'!P23</f>
        <v xml:space="preserve"> </v>
      </c>
    </row>
    <row r="10" spans="1:20" s="47" customFormat="1" ht="9.6" customHeight="1">
      <c r="A10" s="49"/>
      <c r="B10" s="50"/>
      <c r="C10" s="50"/>
      <c r="D10" s="58"/>
      <c r="E10" s="41"/>
      <c r="F10" s="41"/>
      <c r="G10" s="51"/>
      <c r="H10" s="41"/>
      <c r="I10" s="59"/>
      <c r="J10" s="52"/>
      <c r="K10" s="60"/>
      <c r="L10" s="54" t="s">
        <v>71</v>
      </c>
      <c r="M10" s="61"/>
      <c r="N10" s="62"/>
      <c r="O10" s="62"/>
      <c r="P10" s="44"/>
      <c r="Q10" s="45"/>
      <c r="R10" s="46"/>
      <c r="T10" s="55" t="str">
        <f>'[2]SetUp Officials'!P24</f>
        <v xml:space="preserve"> </v>
      </c>
    </row>
    <row r="11" spans="1:20" s="47" customFormat="1" ht="9.6" customHeight="1">
      <c r="A11" s="49">
        <v>3</v>
      </c>
      <c r="B11" s="37">
        <f>IF($D11="","",VLOOKUP($D11,'[2]Boys'' U10 Draw PREP'!$A$7:$P$22,15))</f>
        <v>0</v>
      </c>
      <c r="C11" s="37">
        <f>IF($D11="","",VLOOKUP($D11,'[2]Boys'' U10 Draw PREP'!$A$7:$P$22,16))</f>
        <v>0</v>
      </c>
      <c r="D11" s="38">
        <v>6</v>
      </c>
      <c r="E11" s="37" t="str">
        <f>UPPER(IF($D11="","",VLOOKUP($D11,'[2]Boys'' U10 Draw PREP'!$A$7:$P$22,2)))</f>
        <v>NWOKOLO</v>
      </c>
      <c r="F11" s="37" t="str">
        <f>IF($D11="","",VLOOKUP($D11,'[2]Boys'' U10 Draw PREP'!$A$7:$P$22,3))</f>
        <v>Ebolum</v>
      </c>
      <c r="G11" s="37"/>
      <c r="H11" s="37">
        <f>IF($D11="","",VLOOKUP($D11,'[2]Boys'' U10 Draw PREP'!$A$7:$P$22,4))</f>
        <v>0</v>
      </c>
      <c r="I11" s="40"/>
      <c r="J11" s="41"/>
      <c r="K11" s="63"/>
      <c r="L11" s="145">
        <v>60</v>
      </c>
      <c r="M11" s="64"/>
      <c r="N11" s="62"/>
      <c r="O11" s="62"/>
      <c r="P11" s="44"/>
      <c r="Q11" s="45"/>
      <c r="R11" s="46"/>
      <c r="T11" s="55" t="str">
        <f>'[2]SetUp Officials'!P25</f>
        <v xml:space="preserve"> </v>
      </c>
    </row>
    <row r="12" spans="1:20" s="47" customFormat="1" ht="9.6" customHeight="1">
      <c r="A12" s="49"/>
      <c r="B12" s="50"/>
      <c r="C12" s="50"/>
      <c r="D12" s="58"/>
      <c r="E12" s="41"/>
      <c r="F12" s="41"/>
      <c r="G12" s="51"/>
      <c r="H12" s="52"/>
      <c r="I12" s="53" t="s">
        <v>72</v>
      </c>
      <c r="J12" s="54" t="s">
        <v>73</v>
      </c>
      <c r="K12" s="65"/>
      <c r="L12" s="41"/>
      <c r="M12" s="64"/>
      <c r="N12" s="62"/>
      <c r="O12" s="62"/>
      <c r="P12" s="44"/>
      <c r="Q12" s="45"/>
      <c r="R12" s="46"/>
      <c r="T12" s="55" t="str">
        <f>'[2]SetUp Officials'!P26</f>
        <v xml:space="preserve"> </v>
      </c>
    </row>
    <row r="13" spans="1:20" s="47" customFormat="1" ht="9.6" customHeight="1">
      <c r="A13" s="49">
        <v>4</v>
      </c>
      <c r="B13" s="37">
        <f>IF($D13="","",VLOOKUP($D13,'[2]Boys'' U10 Draw PREP'!$A$7:$P$22,15))</f>
        <v>0</v>
      </c>
      <c r="C13" s="37">
        <f>IF($D13="","",VLOOKUP($D13,'[2]Boys'' U10 Draw PREP'!$A$7:$P$22,16))</f>
        <v>0</v>
      </c>
      <c r="D13" s="38">
        <v>5</v>
      </c>
      <c r="E13" s="37" t="str">
        <f>UPPER(IF($D13="","",VLOOKUP($D13,'[2]Boys'' U10 Draw PREP'!$A$7:$P$22,2)))</f>
        <v>RAMDIAL</v>
      </c>
      <c r="F13" s="37" t="str">
        <f>IF($D13="","",VLOOKUP($D13,'[2]Boys'' U10 Draw PREP'!$A$7:$P$22,3))</f>
        <v>Michael</v>
      </c>
      <c r="G13" s="37"/>
      <c r="H13" s="37">
        <f>IF($D13="","",VLOOKUP($D13,'[2]Boys'' U10 Draw PREP'!$A$7:$P$22,4))</f>
        <v>0</v>
      </c>
      <c r="I13" s="66"/>
      <c r="J13" s="145">
        <v>61</v>
      </c>
      <c r="K13" s="41"/>
      <c r="L13" s="41"/>
      <c r="M13" s="64"/>
      <c r="N13" s="62"/>
      <c r="O13" s="62"/>
      <c r="P13" s="44"/>
      <c r="Q13" s="45"/>
      <c r="R13" s="46"/>
      <c r="T13" s="55" t="str">
        <f>'[2]SetUp Officials'!P27</f>
        <v xml:space="preserve"> </v>
      </c>
    </row>
    <row r="14" spans="1:20" s="47" customFormat="1" ht="9.6" customHeight="1">
      <c r="A14" s="49"/>
      <c r="B14" s="50"/>
      <c r="C14" s="50"/>
      <c r="D14" s="58"/>
      <c r="E14" s="41"/>
      <c r="F14" s="41"/>
      <c r="G14" s="51"/>
      <c r="H14" s="67"/>
      <c r="I14" s="59"/>
      <c r="J14" s="41"/>
      <c r="K14" s="41"/>
      <c r="L14" s="52"/>
      <c r="M14" s="60"/>
      <c r="N14" s="54" t="s">
        <v>71</v>
      </c>
      <c r="O14" s="61"/>
      <c r="P14" s="44"/>
      <c r="Q14" s="45"/>
      <c r="R14" s="46"/>
      <c r="T14" s="55" t="str">
        <f>'[2]SetUp Officials'!P28</f>
        <v xml:space="preserve"> </v>
      </c>
    </row>
    <row r="15" spans="1:20" s="47" customFormat="1" ht="9.6" customHeight="1">
      <c r="A15" s="36">
        <v>5</v>
      </c>
      <c r="B15" s="37">
        <f>IF($D15="","",VLOOKUP($D15,'[2]Boys'' U10 Draw PREP'!$A$7:$P$22,15))</f>
        <v>0</v>
      </c>
      <c r="C15" s="37">
        <f>IF($D15="","",VLOOKUP($D15,'[2]Boys'' U10 Draw PREP'!$A$7:$P$22,16))</f>
        <v>0</v>
      </c>
      <c r="D15" s="38">
        <v>3</v>
      </c>
      <c r="E15" s="37" t="str">
        <f>UPPER(IF($D15="","",VLOOKUP($D15,'[2]Boys'' U10 Draw PREP'!$A$7:$P$22,2)))</f>
        <v>BLAKE</v>
      </c>
      <c r="F15" s="37" t="str">
        <f>IF($D15="","",VLOOKUP($D15,'[2]Boys'' U10 Draw PREP'!$A$7:$P$22,3))</f>
        <v>Issak</v>
      </c>
      <c r="G15" s="37"/>
      <c r="H15" s="39">
        <f>IF($D15="","",VLOOKUP($D15,'[2]Boys'' U10 Draw PREP'!$A$7:$P$22,4))</f>
        <v>0</v>
      </c>
      <c r="I15" s="68"/>
      <c r="J15" s="41"/>
      <c r="K15" s="41"/>
      <c r="L15" s="41"/>
      <c r="M15" s="64"/>
      <c r="N15" s="146">
        <v>62</v>
      </c>
      <c r="O15" s="70"/>
      <c r="P15" s="44"/>
      <c r="Q15" s="45"/>
      <c r="R15" s="46"/>
      <c r="T15" s="55" t="str">
        <f>'[2]SetUp Officials'!P29</f>
        <v xml:space="preserve"> </v>
      </c>
    </row>
    <row r="16" spans="1:20" s="47" customFormat="1" ht="9.6" customHeight="1" thickBot="1">
      <c r="A16" s="49"/>
      <c r="B16" s="50"/>
      <c r="C16" s="50"/>
      <c r="D16" s="58"/>
      <c r="E16" s="41"/>
      <c r="F16" s="41"/>
      <c r="G16" s="51"/>
      <c r="H16" s="52"/>
      <c r="I16" s="53" t="s">
        <v>21</v>
      </c>
      <c r="J16" s="54" t="s">
        <v>74</v>
      </c>
      <c r="K16" s="54"/>
      <c r="L16" s="41"/>
      <c r="M16" s="64"/>
      <c r="N16" s="71"/>
      <c r="O16" s="71"/>
      <c r="P16" s="44"/>
      <c r="Q16" s="45"/>
      <c r="R16" s="46"/>
      <c r="T16" s="72" t="str">
        <f>'[2]SetUp Officials'!P30</f>
        <v>None</v>
      </c>
    </row>
    <row r="17" spans="1:18" s="47" customFormat="1" ht="9.6" customHeight="1">
      <c r="A17" s="49">
        <v>6</v>
      </c>
      <c r="B17" s="37">
        <f>IF($D17="","",VLOOKUP($D17,'[2]Boys'' U10 Draw PREP'!$A$7:$P$22,15))</f>
        <v>0</v>
      </c>
      <c r="C17" s="37">
        <f>IF($D17="","",VLOOKUP($D17,'[2]Boys'' U10 Draw PREP'!$A$7:$P$22,16))</f>
        <v>0</v>
      </c>
      <c r="D17" s="38">
        <v>4</v>
      </c>
      <c r="E17" s="37" t="str">
        <f>UPPER(IF($D17="","",VLOOKUP($D17,'[2]Boys'' U10 Draw PREP'!$A$7:$P$22,2)))</f>
        <v>HARRIS</v>
      </c>
      <c r="F17" s="37" t="str">
        <f>IF($D17="","",VLOOKUP($D17,'[2]Boys'' U10 Draw PREP'!$A$7:$P$22,3))</f>
        <v>Adrian</v>
      </c>
      <c r="G17" s="37"/>
      <c r="H17" s="37">
        <f>IF($D17="","",VLOOKUP($D17,'[2]Boys'' U10 Draw PREP'!$A$7:$P$22,4))</f>
        <v>0</v>
      </c>
      <c r="I17" s="56"/>
      <c r="J17" s="145">
        <v>61</v>
      </c>
      <c r="K17" s="57"/>
      <c r="L17" s="41"/>
      <c r="M17" s="64"/>
      <c r="N17" s="71"/>
      <c r="O17" s="71"/>
      <c r="P17" s="44"/>
      <c r="Q17" s="45"/>
      <c r="R17" s="46"/>
    </row>
    <row r="18" spans="1:18" s="47" customFormat="1" ht="9.6" customHeight="1">
      <c r="A18" s="49"/>
      <c r="B18" s="50"/>
      <c r="C18" s="50"/>
      <c r="D18" s="58"/>
      <c r="E18" s="41"/>
      <c r="F18" s="41"/>
      <c r="G18" s="51"/>
      <c r="H18" s="41"/>
      <c r="I18" s="59"/>
      <c r="J18" s="52"/>
      <c r="K18" s="60"/>
      <c r="L18" s="54" t="s">
        <v>75</v>
      </c>
      <c r="M18" s="73"/>
      <c r="N18" s="71"/>
      <c r="O18" s="71"/>
      <c r="P18" s="44"/>
      <c r="Q18" s="45"/>
      <c r="R18" s="46"/>
    </row>
    <row r="19" spans="1:18" s="47" customFormat="1" ht="9.6" customHeight="1">
      <c r="A19" s="49">
        <v>7</v>
      </c>
      <c r="B19" s="37">
        <f>IF($D19="","",VLOOKUP($D19,'[2]Boys'' U10 Draw PREP'!$A$7:$P$22,15))</f>
        <v>0</v>
      </c>
      <c r="C19" s="37">
        <f>IF($D19="","",VLOOKUP($D19,'[2]Boys'' U10 Draw PREP'!$A$7:$P$22,16))</f>
        <v>0</v>
      </c>
      <c r="D19" s="38">
        <v>7</v>
      </c>
      <c r="E19" s="37" t="str">
        <f>UPPER(IF($D19="","",VLOOKUP($D19,'[2]Boys'' U10 Draw PREP'!$A$7:$P$22,2)))</f>
        <v>BYE</v>
      </c>
      <c r="F19" s="37">
        <f>IF($D19="","",VLOOKUP($D19,'[2]Boys'' U10 Draw PREP'!$A$7:$P$22,3))</f>
        <v>0</v>
      </c>
      <c r="G19" s="37"/>
      <c r="H19" s="37">
        <f>IF($D19="","",VLOOKUP($D19,'[2]Boys'' U10 Draw PREP'!$A$7:$P$22,4))</f>
        <v>0</v>
      </c>
      <c r="I19" s="40"/>
      <c r="J19" s="41"/>
      <c r="K19" s="63"/>
      <c r="L19" s="145">
        <v>61</v>
      </c>
      <c r="M19" s="62"/>
      <c r="N19" s="71"/>
      <c r="O19" s="71"/>
      <c r="P19" s="44"/>
      <c r="Q19" s="45"/>
      <c r="R19" s="46"/>
    </row>
    <row r="20" spans="1:18" s="47" customFormat="1" ht="9.6" customHeight="1">
      <c r="A20" s="49"/>
      <c r="B20" s="50"/>
      <c r="C20" s="50"/>
      <c r="D20" s="50"/>
      <c r="E20" s="41"/>
      <c r="F20" s="41"/>
      <c r="G20" s="51"/>
      <c r="H20" s="52"/>
      <c r="I20" s="53" t="s">
        <v>31</v>
      </c>
      <c r="J20" s="54" t="s">
        <v>75</v>
      </c>
      <c r="K20" s="65"/>
      <c r="L20" s="41"/>
      <c r="M20" s="62"/>
      <c r="N20" s="71"/>
      <c r="O20" s="71"/>
      <c r="P20" s="44"/>
      <c r="Q20" s="45"/>
      <c r="R20" s="46"/>
    </row>
    <row r="21" spans="1:18" s="47" customFormat="1" ht="9.6" customHeight="1">
      <c r="A21" s="49">
        <v>8</v>
      </c>
      <c r="B21" s="37">
        <f>IF($D21="","",VLOOKUP($D21,'[2]Boys'' U10 Draw PREP'!$A$7:$P$22,15))</f>
        <v>0</v>
      </c>
      <c r="C21" s="37">
        <f>IF($D21="","",VLOOKUP($D21,'[2]Boys'' U10 Draw PREP'!$A$7:$P$22,16))</f>
        <v>0</v>
      </c>
      <c r="D21" s="38">
        <v>2</v>
      </c>
      <c r="E21" s="37" t="str">
        <f>UPPER(IF($D21="","",VLOOKUP($D21,'[2]Boys'' U10 Draw PREP'!$A$7:$P$22,2)))</f>
        <v>WEST</v>
      </c>
      <c r="F21" s="37" t="str">
        <f>IF($D21="","",VLOOKUP($D21,'[2]Boys'' U10 Draw PREP'!$A$7:$P$22,3))</f>
        <v>Samuel</v>
      </c>
      <c r="G21" s="37"/>
      <c r="H21" s="37">
        <f>IF($D21="","",VLOOKUP($D21,'[2]Boys'' U10 Draw PREP'!$A$7:$P$22,4))</f>
        <v>0</v>
      </c>
      <c r="I21" s="66"/>
      <c r="J21" s="41"/>
      <c r="K21" s="41"/>
      <c r="L21" s="41"/>
      <c r="M21" s="62"/>
      <c r="N21" s="71"/>
      <c r="O21" s="71"/>
      <c r="P21" s="44"/>
      <c r="Q21" s="45"/>
      <c r="R21" s="46"/>
    </row>
    <row r="22" spans="1:18" s="47" customFormat="1" ht="9.6" hidden="1" customHeight="1">
      <c r="A22" s="49"/>
      <c r="B22" s="50"/>
      <c r="C22" s="50"/>
      <c r="D22" s="50"/>
      <c r="E22" s="67"/>
      <c r="F22" s="67"/>
      <c r="G22" s="74"/>
      <c r="H22" s="67"/>
      <c r="I22" s="59"/>
      <c r="J22" s="41"/>
      <c r="K22" s="41"/>
      <c r="L22" s="41"/>
      <c r="M22" s="62"/>
      <c r="N22" s="52"/>
      <c r="O22" s="60"/>
      <c r="P22" s="54" t="str">
        <f>UPPER(IF(OR(O22="a",O22="as"),N14,IF(OR(O22="b",O22="bs"),N30,)))</f>
        <v/>
      </c>
      <c r="Q22" s="61"/>
      <c r="R22" s="46"/>
    </row>
    <row r="23" spans="1:18" s="47" customFormat="1" ht="9.6" hidden="1" customHeight="1">
      <c r="A23" s="49">
        <v>9</v>
      </c>
      <c r="B23" s="37">
        <f>IF($D23="","",VLOOKUP($D23,'[2]Boys'' U10 Draw PREP'!$A$7:$P$22,15))</f>
        <v>0</v>
      </c>
      <c r="C23" s="37">
        <f>IF($D23="","",VLOOKUP($D23,'[2]Boys'' U10 Draw PREP'!$A$7:$P$22,16))</f>
        <v>0</v>
      </c>
      <c r="D23" s="38">
        <v>10</v>
      </c>
      <c r="E23" s="37" t="str">
        <f>UPPER(IF($D23="","",VLOOKUP($D23,'[2]Boys'' U10 Draw PREP'!$A$7:$P$22,2)))</f>
        <v/>
      </c>
      <c r="F23" s="37">
        <f>IF($D23="","",VLOOKUP($D23,'[2]Boys'' U10 Draw PREP'!$A$7:$P$22,3))</f>
        <v>0</v>
      </c>
      <c r="G23" s="37"/>
      <c r="H23" s="37">
        <f>IF($D23="","",VLOOKUP($D23,'[2]Boys'' U10 Draw PREP'!$A$7:$P$22,4))</f>
        <v>0</v>
      </c>
      <c r="I23" s="40"/>
      <c r="J23" s="41"/>
      <c r="K23" s="41"/>
      <c r="L23" s="41"/>
      <c r="M23" s="62"/>
      <c r="N23" s="41"/>
      <c r="O23" s="64"/>
      <c r="P23" s="41"/>
      <c r="Q23" s="62"/>
      <c r="R23" s="46"/>
    </row>
    <row r="24" spans="1:18" s="47" customFormat="1" ht="9.6" hidden="1" customHeight="1">
      <c r="A24" s="49"/>
      <c r="B24" s="50"/>
      <c r="C24" s="50"/>
      <c r="D24" s="50"/>
      <c r="E24" s="41"/>
      <c r="F24" s="41"/>
      <c r="G24" s="51"/>
      <c r="H24" s="52"/>
      <c r="I24" s="53" t="s">
        <v>72</v>
      </c>
      <c r="J24" s="54"/>
      <c r="K24" s="54"/>
      <c r="L24" s="41"/>
      <c r="M24" s="62"/>
      <c r="N24" s="62"/>
      <c r="O24" s="64"/>
      <c r="P24" s="44"/>
      <c r="Q24" s="45"/>
      <c r="R24" s="46"/>
    </row>
    <row r="25" spans="1:18" s="47" customFormat="1" ht="9.6" hidden="1" customHeight="1">
      <c r="A25" s="49">
        <v>10</v>
      </c>
      <c r="B25" s="37">
        <f>IF($D25="","",VLOOKUP($D25,'[2]Boys'' U10 Draw PREP'!$A$7:$P$22,15))</f>
        <v>0</v>
      </c>
      <c r="C25" s="37">
        <f>IF($D25="","",VLOOKUP($D25,'[2]Boys'' U10 Draw PREP'!$A$7:$P$22,16))</f>
        <v>0</v>
      </c>
      <c r="D25" s="38">
        <v>6</v>
      </c>
      <c r="E25" s="37" t="str">
        <f>UPPER(IF($D25="","",VLOOKUP($D25,'[2]Boys'' U10 Draw PREP'!$A$7:$P$22,2)))</f>
        <v>NWOKOLO</v>
      </c>
      <c r="F25" s="37" t="str">
        <f>IF($D25="","",VLOOKUP($D25,'[2]Boys'' U10 Draw PREP'!$A$7:$P$22,3))</f>
        <v>Ebolum</v>
      </c>
      <c r="G25" s="37"/>
      <c r="H25" s="37">
        <f>IF($D25="","",VLOOKUP($D25,'[2]Boys'' U10 Draw PREP'!$A$7:$P$22,4))</f>
        <v>0</v>
      </c>
      <c r="I25" s="56"/>
      <c r="J25" s="41"/>
      <c r="K25" s="57"/>
      <c r="L25" s="41"/>
      <c r="M25" s="62"/>
      <c r="N25" s="62"/>
      <c r="O25" s="64"/>
      <c r="P25" s="44"/>
      <c r="Q25" s="45"/>
      <c r="R25" s="46"/>
    </row>
    <row r="26" spans="1:18" s="47" customFormat="1" ht="9.6" hidden="1" customHeight="1">
      <c r="A26" s="49"/>
      <c r="B26" s="50"/>
      <c r="C26" s="50"/>
      <c r="D26" s="58"/>
      <c r="E26" s="41"/>
      <c r="F26" s="41"/>
      <c r="G26" s="51"/>
      <c r="H26" s="41"/>
      <c r="I26" s="59"/>
      <c r="J26" s="52"/>
      <c r="K26" s="60"/>
      <c r="L26" s="54"/>
      <c r="M26" s="61"/>
      <c r="N26" s="62"/>
      <c r="O26" s="64"/>
      <c r="P26" s="44"/>
      <c r="Q26" s="45"/>
      <c r="R26" s="46"/>
    </row>
    <row r="27" spans="1:18" s="47" customFormat="1" ht="9.6" hidden="1" customHeight="1">
      <c r="A27" s="49">
        <v>11</v>
      </c>
      <c r="B27" s="37">
        <f>IF($D27="","",VLOOKUP($D27,'[2]Boys'' U10 Draw PREP'!$A$7:$P$22,15))</f>
        <v>0</v>
      </c>
      <c r="C27" s="37">
        <f>IF($D27="","",VLOOKUP($D27,'[2]Boys'' U10 Draw PREP'!$A$7:$P$22,16))</f>
        <v>0</v>
      </c>
      <c r="D27" s="38">
        <v>15</v>
      </c>
      <c r="E27" s="37" t="str">
        <f>UPPER(IF($D27="","",VLOOKUP($D27,'[2]Boys'' U10 Draw PREP'!$A$7:$P$22,2)))</f>
        <v/>
      </c>
      <c r="F27" s="37">
        <f>IF($D27="","",VLOOKUP($D27,'[2]Boys'' U10 Draw PREP'!$A$7:$P$22,3))</f>
        <v>0</v>
      </c>
      <c r="G27" s="37"/>
      <c r="H27" s="37">
        <f>IF($D27="","",VLOOKUP($D27,'[2]Boys'' U10 Draw PREP'!$A$7:$P$22,4))</f>
        <v>0</v>
      </c>
      <c r="I27" s="40"/>
      <c r="J27" s="41"/>
      <c r="K27" s="63"/>
      <c r="L27" s="41"/>
      <c r="M27" s="64"/>
      <c r="N27" s="62"/>
      <c r="O27" s="64"/>
      <c r="P27" s="44"/>
      <c r="Q27" s="45"/>
      <c r="R27" s="46"/>
    </row>
    <row r="28" spans="1:18" s="47" customFormat="1" ht="9.6" hidden="1" customHeight="1">
      <c r="A28" s="36"/>
      <c r="B28" s="50"/>
      <c r="C28" s="50"/>
      <c r="D28" s="58"/>
      <c r="E28" s="41"/>
      <c r="F28" s="41"/>
      <c r="G28" s="51"/>
      <c r="H28" s="52"/>
      <c r="I28" s="53" t="s">
        <v>31</v>
      </c>
      <c r="J28" s="54"/>
      <c r="K28" s="65"/>
      <c r="L28" s="41"/>
      <c r="M28" s="64"/>
      <c r="N28" s="62"/>
      <c r="O28" s="64"/>
      <c r="P28" s="44"/>
      <c r="Q28" s="45"/>
      <c r="R28" s="46"/>
    </row>
    <row r="29" spans="1:18" s="47" customFormat="1" ht="9.6" hidden="1" customHeight="1">
      <c r="A29" s="36">
        <v>12</v>
      </c>
      <c r="B29" s="37" t="str">
        <f>IF($D29="","",VLOOKUP($D29,'[2]Boys'' U10 Draw PREP'!$A$7:$P$22,15))</f>
        <v/>
      </c>
      <c r="C29" s="37" t="str">
        <f>IF($D29="","",VLOOKUP($D29,'[2]Boys'' U10 Draw PREP'!$A$7:$P$22,16))</f>
        <v/>
      </c>
      <c r="D29" s="38"/>
      <c r="E29" s="39" t="str">
        <f>UPPER(IF($D29="","",VLOOKUP($D29,'[2]Boys'' U10 Draw PREP'!$A$7:$P$22,2)))</f>
        <v/>
      </c>
      <c r="F29" s="39" t="str">
        <f>IF($D29="","",VLOOKUP($D29,'[2]Boys'' U10 Draw PREP'!$A$7:$P$22,3))</f>
        <v/>
      </c>
      <c r="G29" s="39"/>
      <c r="H29" s="39" t="str">
        <f>IF($D29="","",VLOOKUP($D29,'[2]Boys'' U10 Draw PREP'!$A$7:$P$22,4))</f>
        <v/>
      </c>
      <c r="I29" s="66"/>
      <c r="J29" s="41"/>
      <c r="K29" s="41"/>
      <c r="L29" s="41"/>
      <c r="M29" s="64"/>
      <c r="N29" s="62"/>
      <c r="O29" s="64"/>
      <c r="P29" s="44"/>
      <c r="Q29" s="45"/>
      <c r="R29" s="46"/>
    </row>
    <row r="30" spans="1:18" s="47" customFormat="1" ht="9.6" hidden="1" customHeight="1">
      <c r="A30" s="49"/>
      <c r="B30" s="50"/>
      <c r="C30" s="50"/>
      <c r="D30" s="58"/>
      <c r="E30" s="41"/>
      <c r="F30" s="41"/>
      <c r="G30" s="51"/>
      <c r="H30" s="67"/>
      <c r="I30" s="59"/>
      <c r="J30" s="41"/>
      <c r="K30" s="41"/>
      <c r="L30" s="52"/>
      <c r="M30" s="60"/>
      <c r="N30" s="54"/>
      <c r="O30" s="73"/>
      <c r="P30" s="44"/>
      <c r="Q30" s="45"/>
      <c r="R30" s="46"/>
    </row>
    <row r="31" spans="1:18" s="47" customFormat="1" ht="9.6" hidden="1" customHeight="1">
      <c r="A31" s="49">
        <v>13</v>
      </c>
      <c r="B31" s="37">
        <f>IF($D31="","",VLOOKUP($D31,'[2]Boys'' U10 Draw PREP'!$A$7:$P$22,15))</f>
        <v>0</v>
      </c>
      <c r="C31" s="37">
        <f>IF($D31="","",VLOOKUP($D31,'[2]Boys'' U10 Draw PREP'!$A$7:$P$22,16))</f>
        <v>0</v>
      </c>
      <c r="D31" s="38">
        <v>8</v>
      </c>
      <c r="E31" s="37" t="str">
        <f>UPPER(IF($D31="","",VLOOKUP($D31,'[2]Boys'' U10 Draw PREP'!$A$7:$P$22,2)))</f>
        <v/>
      </c>
      <c r="F31" s="37">
        <f>IF($D31="","",VLOOKUP($D31,'[2]Boys'' U10 Draw PREP'!$A$7:$P$22,3))</f>
        <v>0</v>
      </c>
      <c r="G31" s="37"/>
      <c r="H31" s="37">
        <f>IF($D31="","",VLOOKUP($D31,'[2]Boys'' U10 Draw PREP'!$A$7:$P$22,4))</f>
        <v>0</v>
      </c>
      <c r="I31" s="68"/>
      <c r="J31" s="41"/>
      <c r="K31" s="41"/>
      <c r="L31" s="41"/>
      <c r="M31" s="64"/>
      <c r="N31" s="41"/>
      <c r="O31" s="62"/>
      <c r="P31" s="44"/>
      <c r="Q31" s="45"/>
      <c r="R31" s="46"/>
    </row>
    <row r="32" spans="1:18" s="47" customFormat="1" ht="9.6" hidden="1" customHeight="1">
      <c r="A32" s="49"/>
      <c r="B32" s="50"/>
      <c r="C32" s="50"/>
      <c r="D32" s="58"/>
      <c r="E32" s="41"/>
      <c r="F32" s="41"/>
      <c r="G32" s="51"/>
      <c r="H32" s="52"/>
      <c r="I32" s="53" t="s">
        <v>76</v>
      </c>
      <c r="J32" s="54"/>
      <c r="K32" s="54"/>
      <c r="L32" s="41"/>
      <c r="M32" s="64"/>
      <c r="N32" s="62"/>
      <c r="O32" s="62"/>
      <c r="P32" s="44"/>
      <c r="Q32" s="45"/>
      <c r="R32" s="46"/>
    </row>
    <row r="33" spans="1:18" s="47" customFormat="1" ht="9.6" hidden="1" customHeight="1">
      <c r="A33" s="49">
        <v>14</v>
      </c>
      <c r="B33" s="37">
        <f>IF($D33="","",VLOOKUP($D33,'[2]Boys'' U10 Draw PREP'!$A$7:$P$22,15))</f>
        <v>0</v>
      </c>
      <c r="C33" s="37">
        <f>IF($D33="","",VLOOKUP($D33,'[2]Boys'' U10 Draw PREP'!$A$7:$P$22,16))</f>
        <v>0</v>
      </c>
      <c r="D33" s="38">
        <v>5</v>
      </c>
      <c r="E33" s="37" t="str">
        <f>UPPER(IF($D33="","",VLOOKUP($D33,'[2]Boys'' U10 Draw PREP'!$A$7:$P$22,2)))</f>
        <v>RAMDIAL</v>
      </c>
      <c r="F33" s="37" t="str">
        <f>IF($D33="","",VLOOKUP($D33,'[2]Boys'' U10 Draw PREP'!$A$7:$P$22,3))</f>
        <v>Michael</v>
      </c>
      <c r="G33" s="37"/>
      <c r="H33" s="37">
        <f>IF($D33="","",VLOOKUP($D33,'[2]Boys'' U10 Draw PREP'!$A$7:$P$22,4))</f>
        <v>0</v>
      </c>
      <c r="I33" s="56"/>
      <c r="J33" s="41"/>
      <c r="K33" s="57"/>
      <c r="L33" s="41"/>
      <c r="M33" s="64"/>
      <c r="N33" s="62"/>
      <c r="O33" s="62"/>
      <c r="P33" s="44"/>
      <c r="Q33" s="45"/>
      <c r="R33" s="46"/>
    </row>
    <row r="34" spans="1:18" s="47" customFormat="1" ht="9.6" hidden="1" customHeight="1">
      <c r="A34" s="49"/>
      <c r="B34" s="50"/>
      <c r="C34" s="50"/>
      <c r="D34" s="58"/>
      <c r="E34" s="41"/>
      <c r="F34" s="41"/>
      <c r="G34" s="51"/>
      <c r="H34" s="41"/>
      <c r="I34" s="59"/>
      <c r="J34" s="52"/>
      <c r="K34" s="60"/>
      <c r="L34" s="54"/>
      <c r="M34" s="73"/>
      <c r="N34" s="62"/>
      <c r="O34" s="62"/>
      <c r="P34" s="44"/>
      <c r="Q34" s="45"/>
      <c r="R34" s="46"/>
    </row>
    <row r="35" spans="1:18" s="47" customFormat="1" ht="9.6" hidden="1" customHeight="1">
      <c r="A35" s="49">
        <v>15</v>
      </c>
      <c r="B35" s="37">
        <f>IF($D35="","",VLOOKUP($D35,'[2]Boys'' U10 Draw PREP'!$A$7:$P$22,15))</f>
        <v>0</v>
      </c>
      <c r="C35" s="37">
        <f>IF($D35="","",VLOOKUP($D35,'[2]Boys'' U10 Draw PREP'!$A$7:$P$22,16))</f>
        <v>0</v>
      </c>
      <c r="D35" s="38">
        <v>15</v>
      </c>
      <c r="E35" s="37" t="str">
        <f>UPPER(IF($D35="","",VLOOKUP($D35,'[2]Boys'' U10 Draw PREP'!$A$7:$P$22,2)))</f>
        <v/>
      </c>
      <c r="F35" s="37">
        <f>IF($D35="","",VLOOKUP($D35,'[2]Boys'' U10 Draw PREP'!$A$7:$P$22,3))</f>
        <v>0</v>
      </c>
      <c r="G35" s="37"/>
      <c r="H35" s="37">
        <f>IF($D35="","",VLOOKUP($D35,'[2]Boys'' U10 Draw PREP'!$A$7:$P$22,4))</f>
        <v>0</v>
      </c>
      <c r="I35" s="40"/>
      <c r="J35" s="41"/>
      <c r="K35" s="63"/>
      <c r="L35" s="41"/>
      <c r="M35" s="62"/>
      <c r="N35" s="62"/>
      <c r="O35" s="62"/>
      <c r="P35" s="44"/>
      <c r="Q35" s="45"/>
      <c r="R35" s="46"/>
    </row>
    <row r="36" spans="1:18" s="47" customFormat="1" ht="9.6" hidden="1" customHeight="1">
      <c r="A36" s="49"/>
      <c r="B36" s="50"/>
      <c r="C36" s="50"/>
      <c r="D36" s="50"/>
      <c r="E36" s="41"/>
      <c r="F36" s="41"/>
      <c r="G36" s="51"/>
      <c r="H36" s="52"/>
      <c r="I36" s="53" t="s">
        <v>31</v>
      </c>
      <c r="J36" s="54"/>
      <c r="K36" s="65"/>
      <c r="L36" s="41"/>
      <c r="M36" s="62"/>
      <c r="N36" s="62"/>
      <c r="O36" s="62"/>
      <c r="P36" s="44"/>
      <c r="Q36" s="45"/>
      <c r="R36" s="46"/>
    </row>
    <row r="37" spans="1:18" s="47" customFormat="1" ht="9.6" hidden="1" customHeight="1">
      <c r="A37" s="36">
        <v>16</v>
      </c>
      <c r="B37" s="37" t="str">
        <f>IF($D37="","",VLOOKUP($D37,'[2]Boys'' U10 Draw PREP'!$A$7:$P$22,15))</f>
        <v/>
      </c>
      <c r="C37" s="37" t="str">
        <f>IF($D37="","",VLOOKUP($D37,'[2]Boys'' U10 Draw PREP'!$A$7:$P$22,16))</f>
        <v/>
      </c>
      <c r="D37" s="38"/>
      <c r="E37" s="39" t="str">
        <f>UPPER(IF($D37="","",VLOOKUP($D37,'[2]Boys'' U10 Draw PREP'!$A$7:$P$22,2)))</f>
        <v/>
      </c>
      <c r="F37" s="39" t="str">
        <f>IF($D37="","",VLOOKUP($D37,'[2]Boys'' U10 Draw PREP'!$A$7:$P$22,3))</f>
        <v/>
      </c>
      <c r="G37" s="37"/>
      <c r="H37" s="39" t="str">
        <f>IF($D37="","",VLOOKUP($D37,'[2]Boys'' U10 Draw PREP'!$A$7:$P$22,4))</f>
        <v/>
      </c>
      <c r="I37" s="66"/>
      <c r="J37" s="41"/>
      <c r="K37" s="41"/>
      <c r="L37" s="41"/>
      <c r="M37" s="62"/>
      <c r="N37" s="62"/>
      <c r="O37" s="62"/>
      <c r="P37" s="44"/>
      <c r="Q37" s="45"/>
      <c r="R37" s="46"/>
    </row>
    <row r="38" spans="1:18" s="47" customFormat="1" ht="9.6" hidden="1" customHeight="1">
      <c r="A38" s="78"/>
      <c r="B38" s="50"/>
      <c r="C38" s="50"/>
      <c r="D38" s="50"/>
      <c r="E38" s="67"/>
      <c r="F38" s="67"/>
      <c r="G38" s="74"/>
      <c r="H38" s="41"/>
      <c r="I38" s="59"/>
      <c r="J38" s="41"/>
      <c r="K38" s="41"/>
      <c r="L38" s="41"/>
      <c r="M38" s="62"/>
      <c r="N38" s="62"/>
      <c r="O38" s="62"/>
      <c r="P38" s="44"/>
      <c r="Q38" s="45"/>
      <c r="R38" s="46"/>
    </row>
    <row r="39" spans="1:18" s="47" customFormat="1" ht="9.6" hidden="1" customHeight="1">
      <c r="A39" s="79"/>
      <c r="B39" s="80"/>
      <c r="C39" s="80"/>
      <c r="D39" s="50"/>
      <c r="E39" s="80"/>
      <c r="F39" s="80"/>
      <c r="G39" s="80"/>
      <c r="H39" s="80"/>
      <c r="I39" s="50"/>
      <c r="J39" s="80"/>
      <c r="K39" s="80"/>
      <c r="L39" s="80"/>
      <c r="M39" s="81"/>
      <c r="N39" s="81"/>
      <c r="O39" s="81"/>
      <c r="P39" s="44"/>
      <c r="Q39" s="45"/>
      <c r="R39" s="46"/>
    </row>
    <row r="40" spans="1:18" s="47" customFormat="1" ht="9.6" hidden="1" customHeight="1">
      <c r="A40" s="78"/>
      <c r="B40" s="50"/>
      <c r="C40" s="50"/>
      <c r="D40" s="50"/>
      <c r="E40" s="80"/>
      <c r="F40" s="80"/>
      <c r="H40" s="82"/>
      <c r="I40" s="50"/>
      <c r="J40" s="80"/>
      <c r="K40" s="80"/>
      <c r="L40" s="80"/>
      <c r="M40" s="81"/>
      <c r="N40" s="81"/>
      <c r="O40" s="81"/>
      <c r="P40" s="44"/>
      <c r="Q40" s="45"/>
      <c r="R40" s="46"/>
    </row>
    <row r="41" spans="1:18" s="47" customFormat="1" ht="9.6" hidden="1" customHeight="1">
      <c r="A41" s="78"/>
      <c r="B41" s="80"/>
      <c r="C41" s="80"/>
      <c r="D41" s="50"/>
      <c r="E41" s="80"/>
      <c r="F41" s="80"/>
      <c r="G41" s="80"/>
      <c r="H41" s="80"/>
      <c r="I41" s="50"/>
      <c r="J41" s="80"/>
      <c r="K41" s="83"/>
      <c r="L41" s="80"/>
      <c r="M41" s="81"/>
      <c r="N41" s="81"/>
      <c r="O41" s="81"/>
      <c r="P41" s="44"/>
      <c r="Q41" s="45"/>
      <c r="R41" s="46"/>
    </row>
    <row r="42" spans="1:18" s="47" customFormat="1" ht="9.6" hidden="1" customHeight="1">
      <c r="A42" s="78"/>
      <c r="B42" s="50"/>
      <c r="C42" s="50"/>
      <c r="D42" s="50"/>
      <c r="E42" s="80"/>
      <c r="F42" s="80"/>
      <c r="H42" s="80"/>
      <c r="I42" s="50"/>
      <c r="J42" s="82"/>
      <c r="K42" s="50"/>
      <c r="L42" s="80"/>
      <c r="M42" s="81"/>
      <c r="N42" s="81"/>
      <c r="O42" s="81"/>
      <c r="P42" s="44"/>
      <c r="Q42" s="45"/>
      <c r="R42" s="46"/>
    </row>
    <row r="43" spans="1:18" s="47" customFormat="1" ht="9.6" hidden="1" customHeight="1">
      <c r="A43" s="78"/>
      <c r="B43" s="80"/>
      <c r="C43" s="80"/>
      <c r="D43" s="50"/>
      <c r="E43" s="80"/>
      <c r="F43" s="80"/>
      <c r="G43" s="80"/>
      <c r="H43" s="80"/>
      <c r="I43" s="50"/>
      <c r="J43" s="80"/>
      <c r="K43" s="80"/>
      <c r="L43" s="80"/>
      <c r="M43" s="81"/>
      <c r="N43" s="81"/>
      <c r="O43" s="81"/>
      <c r="P43" s="44"/>
      <c r="Q43" s="45"/>
      <c r="R43" s="84"/>
    </row>
    <row r="44" spans="1:18" s="47" customFormat="1" ht="9.6" hidden="1" customHeight="1">
      <c r="A44" s="78"/>
      <c r="B44" s="50"/>
      <c r="C44" s="50"/>
      <c r="D44" s="50"/>
      <c r="E44" s="80"/>
      <c r="F44" s="80"/>
      <c r="H44" s="82"/>
      <c r="I44" s="50"/>
      <c r="J44" s="80"/>
      <c r="K44" s="80"/>
      <c r="L44" s="80"/>
      <c r="M44" s="81"/>
      <c r="N44" s="81"/>
      <c r="O44" s="81"/>
      <c r="P44" s="44"/>
      <c r="Q44" s="45"/>
      <c r="R44" s="46"/>
    </row>
    <row r="45" spans="1:18" s="47" customFormat="1" ht="9.6" hidden="1" customHeight="1">
      <c r="A45" s="78"/>
      <c r="B45" s="80"/>
      <c r="C45" s="80"/>
      <c r="D45" s="50"/>
      <c r="E45" s="80"/>
      <c r="F45" s="80"/>
      <c r="G45" s="80"/>
      <c r="H45" s="80"/>
      <c r="I45" s="50"/>
      <c r="J45" s="80"/>
      <c r="K45" s="80"/>
      <c r="L45" s="80"/>
      <c r="M45" s="81"/>
      <c r="N45" s="81"/>
      <c r="O45" s="81"/>
      <c r="P45" s="44"/>
      <c r="Q45" s="45"/>
      <c r="R45" s="46"/>
    </row>
    <row r="46" spans="1:18" s="47" customFormat="1" ht="9.6" hidden="1" customHeight="1">
      <c r="A46" s="78"/>
      <c r="B46" s="50"/>
      <c r="C46" s="50"/>
      <c r="D46" s="50"/>
      <c r="E46" s="80"/>
      <c r="F46" s="80"/>
      <c r="H46" s="80"/>
      <c r="I46" s="50"/>
      <c r="J46" s="80"/>
      <c r="K46" s="80"/>
      <c r="L46" s="82"/>
      <c r="M46" s="50"/>
      <c r="N46" s="80"/>
      <c r="O46" s="81"/>
      <c r="P46" s="44"/>
      <c r="Q46" s="45"/>
      <c r="R46" s="46"/>
    </row>
    <row r="47" spans="1:18" s="47" customFormat="1" ht="9.6" hidden="1" customHeight="1">
      <c r="A47" s="78"/>
      <c r="B47" s="80"/>
      <c r="C47" s="80"/>
      <c r="D47" s="50"/>
      <c r="E47" s="80"/>
      <c r="F47" s="80"/>
      <c r="G47" s="80"/>
      <c r="H47" s="80"/>
      <c r="I47" s="50"/>
      <c r="J47" s="80"/>
      <c r="K47" s="80"/>
      <c r="L47" s="80"/>
      <c r="M47" s="81"/>
      <c r="N47" s="80"/>
      <c r="O47" s="81"/>
      <c r="P47" s="44"/>
      <c r="Q47" s="45"/>
      <c r="R47" s="46"/>
    </row>
    <row r="48" spans="1:18" s="47" customFormat="1" ht="9.6" hidden="1" customHeight="1">
      <c r="A48" s="78"/>
      <c r="B48" s="50"/>
      <c r="C48" s="50"/>
      <c r="D48" s="50"/>
      <c r="E48" s="80"/>
      <c r="F48" s="80"/>
      <c r="H48" s="82"/>
      <c r="I48" s="50"/>
      <c r="J48" s="80"/>
      <c r="K48" s="80"/>
      <c r="L48" s="80"/>
      <c r="M48" s="81"/>
      <c r="N48" s="81"/>
      <c r="O48" s="81"/>
      <c r="P48" s="44"/>
      <c r="Q48" s="45"/>
      <c r="R48" s="46"/>
    </row>
    <row r="49" spans="1:18" s="47" customFormat="1" ht="9.6" hidden="1" customHeight="1">
      <c r="A49" s="78"/>
      <c r="B49" s="80"/>
      <c r="C49" s="80"/>
      <c r="D49" s="50"/>
      <c r="E49" s="80"/>
      <c r="F49" s="80"/>
      <c r="G49" s="80"/>
      <c r="H49" s="80"/>
      <c r="I49" s="50"/>
      <c r="J49" s="80"/>
      <c r="K49" s="83"/>
      <c r="L49" s="80"/>
      <c r="M49" s="81"/>
      <c r="N49" s="81"/>
      <c r="O49" s="81"/>
      <c r="P49" s="44"/>
      <c r="Q49" s="45"/>
      <c r="R49" s="46"/>
    </row>
    <row r="50" spans="1:18" s="47" customFormat="1" ht="9.6" hidden="1" customHeight="1">
      <c r="A50" s="78"/>
      <c r="B50" s="50"/>
      <c r="C50" s="50"/>
      <c r="D50" s="50"/>
      <c r="E50" s="80"/>
      <c r="F50" s="80"/>
      <c r="H50" s="80"/>
      <c r="I50" s="50"/>
      <c r="J50" s="82"/>
      <c r="K50" s="50"/>
      <c r="L50" s="80"/>
      <c r="M50" s="81"/>
      <c r="N50" s="81"/>
      <c r="O50" s="81"/>
      <c r="P50" s="44"/>
      <c r="Q50" s="45"/>
      <c r="R50" s="46"/>
    </row>
    <row r="51" spans="1:18" s="47" customFormat="1" ht="9.6" hidden="1" customHeight="1">
      <c r="A51" s="78"/>
      <c r="B51" s="80"/>
      <c r="C51" s="80"/>
      <c r="D51" s="50"/>
      <c r="E51" s="80"/>
      <c r="F51" s="80"/>
      <c r="G51" s="80"/>
      <c r="H51" s="80"/>
      <c r="I51" s="50"/>
      <c r="J51" s="80"/>
      <c r="K51" s="80"/>
      <c r="L51" s="80"/>
      <c r="M51" s="81"/>
      <c r="N51" s="81"/>
      <c r="O51" s="81"/>
      <c r="P51" s="44"/>
      <c r="Q51" s="45"/>
      <c r="R51" s="46"/>
    </row>
    <row r="52" spans="1:18" s="47" customFormat="1" ht="9.6" hidden="1" customHeight="1">
      <c r="A52" s="78"/>
      <c r="B52" s="50"/>
      <c r="C52" s="50"/>
      <c r="D52" s="50"/>
      <c r="E52" s="80"/>
      <c r="F52" s="80"/>
      <c r="H52" s="82"/>
      <c r="I52" s="50"/>
      <c r="J52" s="80"/>
      <c r="K52" s="80"/>
      <c r="L52" s="80"/>
      <c r="M52" s="81"/>
      <c r="N52" s="81"/>
      <c r="O52" s="81"/>
      <c r="P52" s="44"/>
      <c r="Q52" s="45"/>
      <c r="R52" s="46"/>
    </row>
    <row r="53" spans="1:18" s="47" customFormat="1" ht="9.6" hidden="1" customHeight="1">
      <c r="A53" s="79"/>
      <c r="B53" s="80"/>
      <c r="C53" s="80"/>
      <c r="D53" s="50"/>
      <c r="E53" s="80"/>
      <c r="F53" s="80"/>
      <c r="G53" s="80"/>
      <c r="H53" s="80"/>
      <c r="I53" s="50"/>
      <c r="J53" s="80"/>
      <c r="K53" s="80"/>
      <c r="L53" s="80"/>
      <c r="M53" s="80"/>
      <c r="N53" s="42"/>
      <c r="O53" s="42"/>
      <c r="P53" s="44"/>
      <c r="Q53" s="45"/>
      <c r="R53" s="46"/>
    </row>
    <row r="54" spans="1:18" s="47" customFormat="1" ht="9.6" hidden="1" customHeight="1">
      <c r="A54" s="78"/>
      <c r="B54" s="50"/>
      <c r="C54" s="50"/>
      <c r="D54" s="50"/>
      <c r="E54" s="67"/>
      <c r="F54" s="67"/>
      <c r="G54" s="74"/>
      <c r="H54" s="41"/>
      <c r="I54" s="59"/>
      <c r="J54" s="41"/>
      <c r="K54" s="41"/>
      <c r="L54" s="41"/>
      <c r="M54" s="62"/>
      <c r="N54" s="62"/>
      <c r="O54" s="62"/>
      <c r="P54" s="44"/>
      <c r="Q54" s="45"/>
      <c r="R54" s="46"/>
    </row>
    <row r="55" spans="1:18" s="47" customFormat="1" ht="9.6" hidden="1" customHeight="1">
      <c r="A55" s="79"/>
      <c r="B55" s="80"/>
      <c r="C55" s="80"/>
      <c r="D55" s="50"/>
      <c r="E55" s="80"/>
      <c r="F55" s="80"/>
      <c r="G55" s="80"/>
      <c r="H55" s="80"/>
      <c r="I55" s="50"/>
      <c r="J55" s="80"/>
      <c r="K55" s="80"/>
      <c r="L55" s="80"/>
      <c r="M55" s="81"/>
      <c r="N55" s="81"/>
      <c r="O55" s="81"/>
      <c r="P55" s="44"/>
      <c r="Q55" s="45"/>
      <c r="R55" s="46"/>
    </row>
    <row r="56" spans="1:18" s="47" customFormat="1" ht="9.6" hidden="1" customHeight="1">
      <c r="A56" s="78"/>
      <c r="B56" s="50"/>
      <c r="C56" s="50"/>
      <c r="D56" s="50"/>
      <c r="E56" s="80"/>
      <c r="F56" s="80"/>
      <c r="H56" s="82"/>
      <c r="I56" s="50"/>
      <c r="J56" s="80"/>
      <c r="K56" s="80"/>
      <c r="L56" s="80"/>
      <c r="M56" s="81"/>
      <c r="N56" s="81"/>
      <c r="O56" s="81"/>
      <c r="P56" s="44"/>
      <c r="Q56" s="45"/>
      <c r="R56" s="46"/>
    </row>
    <row r="57" spans="1:18" s="47" customFormat="1" ht="9" hidden="1" customHeight="1">
      <c r="A57" s="78"/>
      <c r="B57" s="80"/>
      <c r="C57" s="80"/>
      <c r="D57" s="50"/>
      <c r="E57" s="80"/>
      <c r="F57" s="80"/>
      <c r="G57" s="80"/>
      <c r="H57" s="80"/>
      <c r="I57" s="50"/>
      <c r="J57" s="80"/>
      <c r="K57" s="83"/>
      <c r="L57" s="80"/>
      <c r="M57" s="81"/>
      <c r="N57" s="81"/>
      <c r="O57" s="81"/>
      <c r="P57" s="44"/>
      <c r="Q57" s="45"/>
      <c r="R57" s="46"/>
    </row>
    <row r="58" spans="1:18" s="47" customFormat="1" ht="9" hidden="1" customHeight="1">
      <c r="A58" s="78"/>
      <c r="B58" s="50"/>
      <c r="C58" s="50"/>
      <c r="D58" s="50"/>
      <c r="E58" s="80"/>
      <c r="F58" s="80"/>
      <c r="H58" s="80"/>
      <c r="I58" s="50"/>
      <c r="J58" s="82"/>
      <c r="K58" s="50"/>
      <c r="L58" s="80"/>
      <c r="M58" s="81"/>
      <c r="N58" s="81"/>
      <c r="O58" s="81"/>
      <c r="P58" s="44"/>
      <c r="Q58" s="45"/>
      <c r="R58" s="46"/>
    </row>
    <row r="59" spans="1:18" s="47" customFormat="1" ht="9" hidden="1" customHeight="1">
      <c r="A59" s="78"/>
      <c r="B59" s="80"/>
      <c r="C59" s="80"/>
      <c r="D59" s="50"/>
      <c r="E59" s="80"/>
      <c r="F59" s="80"/>
      <c r="G59" s="80"/>
      <c r="H59" s="80"/>
      <c r="I59" s="50"/>
      <c r="J59" s="80"/>
      <c r="K59" s="80"/>
      <c r="L59" s="80"/>
      <c r="M59" s="81"/>
      <c r="N59" s="81"/>
      <c r="O59" s="81"/>
      <c r="P59" s="44"/>
      <c r="Q59" s="45"/>
      <c r="R59" s="84"/>
    </row>
    <row r="60" spans="1:18" s="47" customFormat="1" ht="9" hidden="1" customHeight="1">
      <c r="A60" s="78"/>
      <c r="B60" s="50"/>
      <c r="C60" s="50"/>
      <c r="D60" s="50"/>
      <c r="E60" s="80"/>
      <c r="F60" s="80"/>
      <c r="H60" s="82"/>
      <c r="I60" s="50"/>
      <c r="J60" s="80"/>
      <c r="K60" s="80"/>
      <c r="L60" s="80"/>
      <c r="M60" s="81"/>
      <c r="N60" s="81"/>
      <c r="O60" s="81"/>
      <c r="P60" s="44"/>
      <c r="Q60" s="45"/>
      <c r="R60" s="46"/>
    </row>
    <row r="61" spans="1:18" s="47" customFormat="1" ht="9" hidden="1" customHeight="1">
      <c r="A61" s="78"/>
      <c r="B61" s="80"/>
      <c r="C61" s="80"/>
      <c r="D61" s="50"/>
      <c r="E61" s="80"/>
      <c r="F61" s="80"/>
      <c r="G61" s="80"/>
      <c r="H61" s="80"/>
      <c r="I61" s="50"/>
      <c r="J61" s="80"/>
      <c r="K61" s="80"/>
      <c r="L61" s="80"/>
      <c r="M61" s="81"/>
      <c r="N61" s="81"/>
      <c r="O61" s="81"/>
      <c r="P61" s="44"/>
      <c r="Q61" s="45"/>
      <c r="R61" s="46"/>
    </row>
    <row r="62" spans="1:18" s="47" customFormat="1" ht="9" hidden="1" customHeight="1">
      <c r="A62" s="78"/>
      <c r="B62" s="50"/>
      <c r="C62" s="50"/>
      <c r="D62" s="50"/>
      <c r="E62" s="80"/>
      <c r="F62" s="80"/>
      <c r="H62" s="80"/>
      <c r="I62" s="50"/>
      <c r="J62" s="80"/>
      <c r="K62" s="80"/>
      <c r="L62" s="82"/>
      <c r="M62" s="50"/>
      <c r="N62" s="80"/>
      <c r="O62" s="81"/>
      <c r="P62" s="44"/>
      <c r="Q62" s="45"/>
      <c r="R62" s="46"/>
    </row>
    <row r="63" spans="1:18" s="47" customFormat="1" ht="9" hidden="1" customHeight="1">
      <c r="A63" s="78"/>
      <c r="B63" s="80"/>
      <c r="C63" s="80"/>
      <c r="D63" s="50"/>
      <c r="E63" s="80"/>
      <c r="F63" s="80"/>
      <c r="G63" s="80"/>
      <c r="H63" s="80"/>
      <c r="I63" s="50"/>
      <c r="J63" s="80"/>
      <c r="K63" s="80"/>
      <c r="L63" s="80"/>
      <c r="M63" s="81"/>
      <c r="N63" s="80"/>
      <c r="O63" s="81"/>
      <c r="P63" s="44"/>
      <c r="Q63" s="45"/>
      <c r="R63" s="46"/>
    </row>
    <row r="64" spans="1:18" s="47" customFormat="1" ht="9" hidden="1" customHeight="1">
      <c r="A64" s="78"/>
      <c r="B64" s="50"/>
      <c r="C64" s="50"/>
      <c r="D64" s="50"/>
      <c r="E64" s="80"/>
      <c r="F64" s="80"/>
      <c r="H64" s="82"/>
      <c r="I64" s="50"/>
      <c r="J64" s="80"/>
      <c r="K64" s="80"/>
      <c r="L64" s="80"/>
      <c r="M64" s="81"/>
      <c r="N64" s="81"/>
      <c r="O64" s="81"/>
      <c r="P64" s="44"/>
      <c r="Q64" s="45"/>
      <c r="R64" s="46"/>
    </row>
    <row r="65" spans="1:18" s="47" customFormat="1" ht="9" hidden="1" customHeight="1">
      <c r="A65" s="78"/>
      <c r="B65" s="80"/>
      <c r="C65" s="80"/>
      <c r="D65" s="50"/>
      <c r="E65" s="80"/>
      <c r="F65" s="80"/>
      <c r="G65" s="80"/>
      <c r="H65" s="80"/>
      <c r="I65" s="50"/>
      <c r="J65" s="80"/>
      <c r="K65" s="83"/>
      <c r="L65" s="80"/>
      <c r="M65" s="81"/>
      <c r="N65" s="81"/>
      <c r="O65" s="81"/>
      <c r="P65" s="44"/>
      <c r="Q65" s="45"/>
      <c r="R65" s="46"/>
    </row>
    <row r="66" spans="1:18" s="47" customFormat="1" ht="9" hidden="1" customHeight="1">
      <c r="A66" s="78"/>
      <c r="B66" s="50"/>
      <c r="C66" s="50"/>
      <c r="D66" s="50"/>
      <c r="E66" s="80"/>
      <c r="F66" s="80"/>
      <c r="H66" s="80"/>
      <c r="I66" s="50"/>
      <c r="J66" s="82"/>
      <c r="K66" s="50"/>
      <c r="L66" s="80"/>
      <c r="M66" s="81"/>
      <c r="N66" s="81"/>
      <c r="O66" s="81"/>
      <c r="P66" s="44"/>
      <c r="Q66" s="45"/>
      <c r="R66" s="46"/>
    </row>
    <row r="67" spans="1:18" s="47" customFormat="1" ht="9" hidden="1" customHeight="1">
      <c r="A67" s="78"/>
      <c r="B67" s="80"/>
      <c r="C67" s="80"/>
      <c r="D67" s="50"/>
      <c r="E67" s="80"/>
      <c r="F67" s="80"/>
      <c r="G67" s="80"/>
      <c r="H67" s="80"/>
      <c r="I67" s="50"/>
      <c r="J67" s="80"/>
      <c r="K67" s="80"/>
      <c r="L67" s="80"/>
      <c r="M67" s="81"/>
      <c r="N67" s="81"/>
      <c r="O67" s="81"/>
      <c r="P67" s="44"/>
      <c r="Q67" s="45"/>
      <c r="R67" s="46"/>
    </row>
    <row r="68" spans="1:18" s="47" customFormat="1" ht="20.25" hidden="1" customHeight="1">
      <c r="A68" s="78"/>
      <c r="B68" s="50"/>
      <c r="C68" s="50"/>
      <c r="D68" s="50"/>
      <c r="E68" s="80"/>
      <c r="F68" s="80"/>
      <c r="H68" s="82"/>
      <c r="I68" s="50"/>
      <c r="J68" s="80"/>
      <c r="K68" s="80"/>
      <c r="L68" s="80"/>
      <c r="M68" s="81"/>
      <c r="N68" s="81"/>
      <c r="O68" s="81"/>
      <c r="P68" s="44"/>
      <c r="Q68" s="45"/>
      <c r="R68" s="46"/>
    </row>
    <row r="69" spans="1:18" s="47" customFormat="1" ht="9.6" hidden="1" customHeight="1">
      <c r="A69" s="79"/>
      <c r="B69" s="80"/>
      <c r="C69" s="80"/>
      <c r="D69" s="50"/>
      <c r="E69" s="80"/>
      <c r="F69" s="80"/>
      <c r="G69" s="80"/>
      <c r="H69" s="80"/>
      <c r="I69" s="50"/>
      <c r="J69" s="80"/>
      <c r="K69" s="80"/>
      <c r="L69" s="80"/>
      <c r="M69" s="80"/>
      <c r="N69" s="42"/>
      <c r="O69" s="42"/>
      <c r="P69" s="44"/>
      <c r="Q69" s="45"/>
      <c r="R69" s="46"/>
    </row>
    <row r="70" spans="1:18" s="91" customFormat="1" ht="6.75" customHeight="1">
      <c r="A70" s="85"/>
      <c r="B70" s="85"/>
      <c r="C70" s="85"/>
      <c r="D70" s="85"/>
      <c r="E70" s="86"/>
      <c r="F70" s="86"/>
      <c r="G70" s="86"/>
      <c r="H70" s="86"/>
      <c r="I70" s="87"/>
      <c r="J70" s="88"/>
      <c r="K70" s="89"/>
      <c r="L70" s="88"/>
      <c r="M70" s="89"/>
      <c r="N70" s="88"/>
      <c r="O70" s="89"/>
      <c r="P70" s="88"/>
      <c r="Q70" s="89"/>
      <c r="R70" s="90"/>
    </row>
    <row r="71" spans="1:18" s="104" customFormat="1" ht="10.5" customHeight="1">
      <c r="A71" s="92" t="s">
        <v>34</v>
      </c>
      <c r="B71" s="93"/>
      <c r="C71" s="94"/>
      <c r="D71" s="95" t="s">
        <v>35</v>
      </c>
      <c r="E71" s="96" t="s">
        <v>36</v>
      </c>
      <c r="F71" s="95"/>
      <c r="G71" s="97"/>
      <c r="H71" s="98"/>
      <c r="I71" s="95" t="s">
        <v>35</v>
      </c>
      <c r="J71" s="96" t="s">
        <v>37</v>
      </c>
      <c r="K71" s="99"/>
      <c r="L71" s="96" t="s">
        <v>38</v>
      </c>
      <c r="M71" s="100"/>
      <c r="N71" s="101" t="s">
        <v>39</v>
      </c>
      <c r="O71" s="101"/>
      <c r="P71" s="102"/>
      <c r="Q71" s="103"/>
    </row>
    <row r="72" spans="1:18" s="104" customFormat="1" ht="9" customHeight="1">
      <c r="A72" s="105" t="s">
        <v>40</v>
      </c>
      <c r="B72" s="106"/>
      <c r="C72" s="107"/>
      <c r="D72" s="108">
        <v>1</v>
      </c>
      <c r="E72" s="109" t="str">
        <f>IF(D72&gt;$Q$79,,UPPER(VLOOKUP(D72,'[2]Boys'' U10 Draw PREP'!$A$7:$R$134,2)))</f>
        <v>CARTER</v>
      </c>
      <c r="F72" s="110"/>
      <c r="G72" s="109"/>
      <c r="H72" s="111"/>
      <c r="I72" s="112" t="s">
        <v>41</v>
      </c>
      <c r="J72" s="106"/>
      <c r="K72" s="113"/>
      <c r="L72" s="106"/>
      <c r="M72" s="114"/>
      <c r="N72" s="115" t="s">
        <v>42</v>
      </c>
      <c r="O72" s="116"/>
      <c r="P72" s="116"/>
      <c r="Q72" s="117"/>
    </row>
    <row r="73" spans="1:18" s="104" customFormat="1" ht="9" customHeight="1">
      <c r="A73" s="105" t="s">
        <v>43</v>
      </c>
      <c r="B73" s="106"/>
      <c r="C73" s="107"/>
      <c r="D73" s="108">
        <v>2</v>
      </c>
      <c r="E73" s="109" t="str">
        <f>IF(D73&gt;$Q$79,,UPPER(VLOOKUP(D73,'[2]Boys'' U10 Draw PREP'!$A$7:$R$134,2)))</f>
        <v>WEST</v>
      </c>
      <c r="F73" s="110"/>
      <c r="G73" s="109"/>
      <c r="H73" s="111"/>
      <c r="I73" s="112" t="s">
        <v>44</v>
      </c>
      <c r="J73" s="106"/>
      <c r="K73" s="113"/>
      <c r="L73" s="106"/>
      <c r="M73" s="114"/>
      <c r="N73" s="118"/>
      <c r="O73" s="119"/>
      <c r="P73" s="120"/>
      <c r="Q73" s="121"/>
    </row>
    <row r="74" spans="1:18" s="104" customFormat="1" ht="9" customHeight="1">
      <c r="A74" s="122" t="s">
        <v>45</v>
      </c>
      <c r="B74" s="120"/>
      <c r="C74" s="123"/>
      <c r="D74" s="108">
        <v>3</v>
      </c>
      <c r="E74" s="109">
        <f>IF(D74&gt;$Q$79,,UPPER(VLOOKUP(D74,'[2]Boys'' U10 Draw PREP'!$A$7:$R$134,2)))</f>
        <v>0</v>
      </c>
      <c r="F74" s="110"/>
      <c r="G74" s="109"/>
      <c r="H74" s="111"/>
      <c r="I74" s="112" t="s">
        <v>46</v>
      </c>
      <c r="J74" s="106"/>
      <c r="K74" s="113"/>
      <c r="L74" s="106"/>
      <c r="M74" s="114"/>
      <c r="N74" s="115" t="s">
        <v>47</v>
      </c>
      <c r="O74" s="116"/>
      <c r="P74" s="116"/>
      <c r="Q74" s="117"/>
    </row>
    <row r="75" spans="1:18" s="104" customFormat="1" ht="9" customHeight="1">
      <c r="A75" s="124"/>
      <c r="B75" s="24"/>
      <c r="C75" s="125"/>
      <c r="D75" s="108">
        <v>4</v>
      </c>
      <c r="E75" s="109">
        <f>IF(D75&gt;$Q$79,,UPPER(VLOOKUP(D75,'[2]Boys'' U10 Draw PREP'!$A$7:$R$134,2)))</f>
        <v>0</v>
      </c>
      <c r="F75" s="110"/>
      <c r="G75" s="109"/>
      <c r="H75" s="111"/>
      <c r="I75" s="112" t="s">
        <v>48</v>
      </c>
      <c r="J75" s="106"/>
      <c r="K75" s="113"/>
      <c r="L75" s="106"/>
      <c r="M75" s="114"/>
      <c r="N75" s="106"/>
      <c r="O75" s="113"/>
      <c r="P75" s="106"/>
      <c r="Q75" s="114"/>
    </row>
    <row r="76" spans="1:18" s="104" customFormat="1" ht="9" customHeight="1">
      <c r="A76" s="126" t="s">
        <v>49</v>
      </c>
      <c r="B76" s="127"/>
      <c r="C76" s="128"/>
      <c r="D76" s="108"/>
      <c r="E76" s="109"/>
      <c r="F76" s="110"/>
      <c r="G76" s="109"/>
      <c r="H76" s="111"/>
      <c r="I76" s="112" t="s">
        <v>50</v>
      </c>
      <c r="J76" s="106"/>
      <c r="K76" s="113"/>
      <c r="L76" s="106"/>
      <c r="M76" s="114"/>
      <c r="N76" s="120"/>
      <c r="O76" s="119"/>
      <c r="P76" s="120"/>
      <c r="Q76" s="121"/>
    </row>
    <row r="77" spans="1:18" s="104" customFormat="1" ht="9" customHeight="1">
      <c r="A77" s="105" t="s">
        <v>40</v>
      </c>
      <c r="B77" s="106"/>
      <c r="C77" s="107"/>
      <c r="D77" s="108"/>
      <c r="E77" s="109"/>
      <c r="F77" s="110"/>
      <c r="G77" s="109"/>
      <c r="H77" s="111"/>
      <c r="I77" s="112" t="s">
        <v>51</v>
      </c>
      <c r="J77" s="106"/>
      <c r="K77" s="113"/>
      <c r="L77" s="106"/>
      <c r="M77" s="114"/>
      <c r="N77" s="115" t="s">
        <v>52</v>
      </c>
      <c r="O77" s="116"/>
      <c r="P77" s="116"/>
      <c r="Q77" s="117"/>
    </row>
    <row r="78" spans="1:18" s="104" customFormat="1" ht="9" customHeight="1">
      <c r="A78" s="105" t="s">
        <v>53</v>
      </c>
      <c r="B78" s="106"/>
      <c r="C78" s="129"/>
      <c r="D78" s="108"/>
      <c r="E78" s="109"/>
      <c r="F78" s="110"/>
      <c r="G78" s="109"/>
      <c r="H78" s="111"/>
      <c r="I78" s="112" t="s">
        <v>54</v>
      </c>
      <c r="J78" s="106"/>
      <c r="K78" s="113"/>
      <c r="L78" s="106"/>
      <c r="M78" s="114"/>
      <c r="N78" s="106"/>
      <c r="O78" s="113"/>
      <c r="P78" s="106"/>
      <c r="Q78" s="114"/>
    </row>
    <row r="79" spans="1:18" s="104" customFormat="1" ht="9" customHeight="1">
      <c r="A79" s="122" t="s">
        <v>55</v>
      </c>
      <c r="B79" s="120"/>
      <c r="C79" s="130"/>
      <c r="D79" s="131"/>
      <c r="E79" s="132"/>
      <c r="F79" s="133"/>
      <c r="G79" s="132"/>
      <c r="H79" s="134"/>
      <c r="I79" s="135" t="s">
        <v>56</v>
      </c>
      <c r="J79" s="120"/>
      <c r="K79" s="119"/>
      <c r="L79" s="120"/>
      <c r="M79" s="121"/>
      <c r="N79" s="120" t="str">
        <f>Q4</f>
        <v>Rchard Sorrillo</v>
      </c>
      <c r="O79" s="119"/>
      <c r="P79" s="120"/>
      <c r="Q79" s="136">
        <f>MIN(4,'[2]Boys'' U10 Draw PREP'!R5)</f>
        <v>2</v>
      </c>
    </row>
  </sheetData>
  <mergeCells count="1">
    <mergeCell ref="A4:C4"/>
  </mergeCells>
  <phoneticPr fontId="0" type="noConversion"/>
  <conditionalFormatting sqref="F67:H67 F51:H51 F53:H53 F39:H39 F41:H41 F43:H43 F45:H45 F47:H47 G23 G25 G27 G29 G31 G33 G35 G37 F49:H49 F69:H69 F55:H55 F57:H57 F59:H59 F61:H61 F63:H63 F65:H65 G7 G9 G11 G13 G15 G17 G19 G21">
    <cfRule type="expression" dxfId="153" priority="14" stopIfTrue="1">
      <formula>AND($D7&lt;9,$C7&gt;0)</formula>
    </cfRule>
  </conditionalFormatting>
  <conditionalFormatting sqref="H40 H60 J50 H24 H48 H32 J58 H68 H36 H56 J66 H64 J10 L46 H28 L14 J18 J26 J34 L30 L62 H44 J42 H52 H8 H16 H20 H12 N22">
    <cfRule type="expression" dxfId="152" priority="11" stopIfTrue="1">
      <formula>AND($N$1="CU",H8="Umpire")</formula>
    </cfRule>
    <cfRule type="expression" dxfId="151" priority="12" stopIfTrue="1">
      <formula>AND($N$1="CU",H8&lt;&gt;"Umpire",I8&lt;&gt;"")</formula>
    </cfRule>
    <cfRule type="expression" dxfId="150" priority="13" stopIfTrue="1">
      <formula>AND($N$1="CU",H8&lt;&gt;"Umpire")</formula>
    </cfRule>
  </conditionalFormatting>
  <conditionalFormatting sqref="D53 D47 D45 D43 D41 D39 D69 D67 D49 D65 D63 D61 D59 D57 D55 D51">
    <cfRule type="expression" dxfId="149" priority="10" stopIfTrue="1">
      <formula>AND($D39&lt;9,$C39&gt;0)</formula>
    </cfRule>
  </conditionalFormatting>
  <conditionalFormatting sqref="E55 E57 E59 E61 E63 E65 E67 E69 E39 E41 E43 E45 E47 E49 E51 E53">
    <cfRule type="cellIs" dxfId="148" priority="8" stopIfTrue="1" operator="equal">
      <formula>"Bye"</formula>
    </cfRule>
    <cfRule type="expression" dxfId="147" priority="9" stopIfTrue="1">
      <formula>AND($D39&lt;9,$C39&gt;0)</formula>
    </cfRule>
  </conditionalFormatting>
  <conditionalFormatting sqref="L10 L18 L26 L34 N30 N62 L58 L66 N14 N46 L42 L50 P22 J8 J12 J16 J20 J24 J28 J32 J36 J56 J60 J64 J68 J40 J44 J48 J52">
    <cfRule type="expression" dxfId="146" priority="6" stopIfTrue="1">
      <formula>I8="as"</formula>
    </cfRule>
    <cfRule type="expression" dxfId="145" priority="7" stopIfTrue="1">
      <formula>I8="bs"</formula>
    </cfRule>
  </conditionalFormatting>
  <conditionalFormatting sqref="B7 B9 B11 B13 B15 B17 B19 B21 B23 B25 B27 B29 B31 B33 B35 B37 B55 B57 B59 B61 B63 B65 B67 B69 B39 B41 B43 B45 B47 B49 B51 B53">
    <cfRule type="cellIs" dxfId="144" priority="4" stopIfTrue="1" operator="equal">
      <formula>"QA"</formula>
    </cfRule>
    <cfRule type="cellIs" dxfId="143" priority="5" stopIfTrue="1" operator="equal">
      <formula>"DA"</formula>
    </cfRule>
  </conditionalFormatting>
  <conditionalFormatting sqref="I8 I12 I16 I20 I24 I28 I32 I36 M30 M14 K10 K34 Q79 K18 K26 O22">
    <cfRule type="expression" dxfId="142" priority="3" stopIfTrue="1">
      <formula>$N$1="CU"</formula>
    </cfRule>
  </conditionalFormatting>
  <conditionalFormatting sqref="E35 E37 E25 E33 E31 E29 E27 E23 E19 E21 E9 E17 E15 E13 E11 E7">
    <cfRule type="cellIs" dxfId="141" priority="2" stopIfTrue="1" operator="equal">
      <formula>"Bye"</formula>
    </cfRule>
  </conditionalFormatting>
  <conditionalFormatting sqref="D9 D7 D11 D13 D15 D17 D19 D21 D23 D25 D27 D29 D31 D33 D35 D37">
    <cfRule type="expression" dxfId="140" priority="1"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433070866141736" right="0.35433070866141736" top="0.39370078740157483" bottom="0.39370078740157483" header="0" footer="0"/>
  <pageSetup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Sheet138">
    <pageSetUpPr fitToPage="1"/>
  </sheetPr>
  <dimension ref="A1:T79"/>
  <sheetViews>
    <sheetView showGridLines="0" showZeros="0" workbookViewId="0">
      <selection activeCell="N17" sqref="N17"/>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7" customWidth="1"/>
    <col min="10" max="10" width="10.7109375" customWidth="1"/>
    <col min="11" max="11" width="1.7109375" style="137" customWidth="1"/>
    <col min="12" max="12" width="10.7109375" customWidth="1"/>
    <col min="13" max="13" width="1.7109375" style="138" customWidth="1"/>
    <col min="14" max="14" width="10.7109375" customWidth="1"/>
    <col min="15" max="15" width="1.7109375" style="137" customWidth="1"/>
    <col min="16" max="16" width="10.7109375" customWidth="1"/>
    <col min="17" max="17" width="4" style="138" customWidth="1"/>
    <col min="18" max="18" width="9.140625" hidden="1" customWidth="1"/>
    <col min="19" max="19" width="8.7109375" customWidth="1"/>
    <col min="20" max="20" width="9.140625" hidden="1" customWidth="1"/>
  </cols>
  <sheetData>
    <row r="1" spans="1:20" s="7" customFormat="1" ht="21.75" customHeight="1">
      <c r="A1" s="1" t="s">
        <v>0</v>
      </c>
      <c r="B1" s="1"/>
      <c r="C1" s="2"/>
      <c r="D1" s="2"/>
      <c r="E1" s="2"/>
      <c r="F1" s="2"/>
      <c r="G1" s="2"/>
      <c r="H1" s="2"/>
      <c r="I1" s="3"/>
      <c r="J1" s="4" t="s">
        <v>1</v>
      </c>
      <c r="K1" s="5"/>
      <c r="L1" s="6"/>
      <c r="M1" s="3"/>
      <c r="N1" s="3" t="s">
        <v>2</v>
      </c>
      <c r="O1" s="3"/>
      <c r="P1" s="2"/>
      <c r="Q1" s="3"/>
    </row>
    <row r="2" spans="1:20" s="12" customFormat="1">
      <c r="A2" s="8"/>
      <c r="B2" s="8"/>
      <c r="C2" s="8"/>
      <c r="D2" s="8"/>
      <c r="E2" s="8"/>
      <c r="F2" s="9"/>
      <c r="G2" s="10"/>
      <c r="H2" s="10"/>
      <c r="I2" s="11"/>
      <c r="J2" s="5" t="s">
        <v>3</v>
      </c>
      <c r="K2" s="5"/>
      <c r="L2" s="5"/>
      <c r="M2" s="11"/>
      <c r="N2" s="10"/>
      <c r="O2" s="11"/>
      <c r="P2" s="10"/>
      <c r="Q2" s="11"/>
    </row>
    <row r="3" spans="1:20" s="16" customFormat="1" ht="11.25" customHeight="1">
      <c r="A3" s="13" t="s">
        <v>4</v>
      </c>
      <c r="B3" s="13"/>
      <c r="C3" s="13"/>
      <c r="D3" s="13"/>
      <c r="E3" s="13"/>
      <c r="F3" s="13" t="s">
        <v>5</v>
      </c>
      <c r="G3" s="13"/>
      <c r="H3" s="13"/>
      <c r="I3" s="14"/>
      <c r="J3" s="13" t="s">
        <v>6</v>
      </c>
      <c r="K3" s="14"/>
      <c r="L3" s="13" t="s">
        <v>7</v>
      </c>
      <c r="M3" s="14"/>
      <c r="N3" s="13"/>
      <c r="O3" s="14"/>
      <c r="P3" s="13"/>
      <c r="Q3" s="15" t="s">
        <v>8</v>
      </c>
    </row>
    <row r="4" spans="1:20" s="23" customFormat="1" ht="11.25" customHeight="1" thickBot="1">
      <c r="A4" s="170">
        <v>41134</v>
      </c>
      <c r="B4" s="170"/>
      <c r="C4" s="170"/>
      <c r="D4" s="17"/>
      <c r="E4" s="17"/>
      <c r="F4" s="17" t="s">
        <v>9</v>
      </c>
      <c r="G4" s="18"/>
      <c r="H4" s="17"/>
      <c r="I4" s="19"/>
      <c r="J4" s="20">
        <f>'[3]Week SetUp'!$D$10</f>
        <v>0</v>
      </c>
      <c r="K4" s="19"/>
      <c r="L4" s="21">
        <f>'[3]Week SetUp'!$A$12</f>
        <v>0</v>
      </c>
      <c r="M4" s="19"/>
      <c r="N4" s="17"/>
      <c r="O4" s="19"/>
      <c r="P4" s="17" t="s">
        <v>10</v>
      </c>
      <c r="Q4" s="22"/>
    </row>
    <row r="5" spans="1:20" s="16" customFormat="1" ht="9">
      <c r="A5" s="24"/>
      <c r="B5" s="25" t="s">
        <v>11</v>
      </c>
      <c r="C5" s="25" t="s">
        <v>12</v>
      </c>
      <c r="D5" s="25" t="s">
        <v>13</v>
      </c>
      <c r="E5" s="26" t="s">
        <v>14</v>
      </c>
      <c r="F5" s="26" t="s">
        <v>15</v>
      </c>
      <c r="G5" s="26"/>
      <c r="H5" s="26" t="s">
        <v>16</v>
      </c>
      <c r="I5" s="26"/>
      <c r="J5" s="25" t="s">
        <v>17</v>
      </c>
      <c r="K5" s="27"/>
      <c r="L5" s="25" t="s">
        <v>18</v>
      </c>
      <c r="M5" s="27"/>
      <c r="N5" s="25" t="s">
        <v>19</v>
      </c>
      <c r="O5" s="27"/>
      <c r="P5" s="25" t="s">
        <v>20</v>
      </c>
      <c r="Q5" s="28"/>
    </row>
    <row r="6" spans="1:20" s="16" customFormat="1" ht="3.75" customHeight="1" thickBot="1">
      <c r="A6" s="29"/>
      <c r="B6" s="30"/>
      <c r="C6" s="31"/>
      <c r="D6" s="30"/>
      <c r="E6" s="32"/>
      <c r="F6" s="32"/>
      <c r="G6" s="33"/>
      <c r="H6" s="32"/>
      <c r="I6" s="34"/>
      <c r="J6" s="30"/>
      <c r="K6" s="34"/>
      <c r="L6" s="30"/>
      <c r="M6" s="34"/>
      <c r="N6" s="30"/>
      <c r="O6" s="34"/>
      <c r="P6" s="30"/>
      <c r="Q6" s="35"/>
    </row>
    <row r="7" spans="1:20" s="47" customFormat="1" ht="10.5" customHeight="1">
      <c r="A7" s="36">
        <v>1</v>
      </c>
      <c r="B7" s="37">
        <f>IF($D7="","",VLOOKUP($D7,'[3]Girls Si Main Draw Prep'!$A$7:$P$22,15))</f>
        <v>0</v>
      </c>
      <c r="C7" s="37">
        <f>IF($D7="","",VLOOKUP($D7,'[3]Girls Si Main Draw Prep'!$A$7:$P$22,16))</f>
        <v>0</v>
      </c>
      <c r="D7" s="38">
        <v>1</v>
      </c>
      <c r="E7" s="39" t="str">
        <f>UPPER(IF($D7="","",VLOOKUP($D7,'[3]Girls Si Main Draw Prep'!$A$7:$P$22,2)))</f>
        <v>KING</v>
      </c>
      <c r="F7" s="39" t="str">
        <f>IF($D7="","",VLOOKUP($D7,'[3]Girls Si Main Draw Prep'!$A$7:$P$22,3))</f>
        <v>Anya</v>
      </c>
      <c r="G7" s="39"/>
      <c r="H7" s="39">
        <f>IF($D7="","",VLOOKUP($D7,'[3]Girls Si Main Draw Prep'!$A$7:$P$22,4))</f>
        <v>0</v>
      </c>
      <c r="I7" s="40"/>
      <c r="J7" s="41"/>
      <c r="K7" s="41"/>
      <c r="L7" s="41"/>
      <c r="M7" s="41"/>
      <c r="N7" s="42"/>
      <c r="O7" s="43"/>
      <c r="P7" s="44"/>
      <c r="Q7" s="45"/>
      <c r="R7" s="46"/>
      <c r="T7" s="48" t="e">
        <f>#REF!</f>
        <v>#REF!</v>
      </c>
    </row>
    <row r="8" spans="1:20" s="47" customFormat="1" ht="9.6" customHeight="1">
      <c r="A8" s="49"/>
      <c r="B8" s="50"/>
      <c r="C8" s="50"/>
      <c r="D8" s="50"/>
      <c r="E8" s="41"/>
      <c r="F8" s="41"/>
      <c r="G8" s="51"/>
      <c r="H8" s="52"/>
      <c r="I8" s="53" t="s">
        <v>21</v>
      </c>
      <c r="J8" s="54" t="str">
        <f>UPPER(IF(OR(I8="a",I8="as"),E7,IF(OR(I8="b",I8="bs"),E9,)))</f>
        <v>KING</v>
      </c>
      <c r="K8" s="54"/>
      <c r="L8" s="41"/>
      <c r="M8" s="41"/>
      <c r="N8" s="42"/>
      <c r="O8" s="43"/>
      <c r="P8" s="44"/>
      <c r="Q8" s="45"/>
      <c r="R8" s="46"/>
      <c r="T8" s="55" t="e">
        <f>#REF!</f>
        <v>#REF!</v>
      </c>
    </row>
    <row r="9" spans="1:20" s="47" customFormat="1" ht="9.6" customHeight="1">
      <c r="A9" s="49">
        <v>2</v>
      </c>
      <c r="B9" s="37">
        <f>IF($D9="","",VLOOKUP($D9,'[3]Girls Si Main Draw Prep'!$A$7:$P$22,15))</f>
        <v>0</v>
      </c>
      <c r="C9" s="37">
        <f>IF($D9="","",VLOOKUP($D9,'[3]Girls Si Main Draw Prep'!$A$7:$P$22,16))</f>
        <v>0</v>
      </c>
      <c r="D9" s="38">
        <v>7</v>
      </c>
      <c r="E9" s="37" t="str">
        <f>UPPER(IF($D9="","",VLOOKUP($D9,'[3]Girls Si Main Draw Prep'!$A$7:$P$22,2)))</f>
        <v>BYE</v>
      </c>
      <c r="F9" s="37">
        <f>IF($D9="","",VLOOKUP($D9,'[3]Girls Si Main Draw Prep'!$A$7:$P$22,3))</f>
        <v>0</v>
      </c>
      <c r="G9" s="37"/>
      <c r="H9" s="37">
        <f>IF($D9="","",VLOOKUP($D9,'[3]Girls Si Main Draw Prep'!$A$7:$P$22,4))</f>
        <v>0</v>
      </c>
      <c r="I9" s="56"/>
      <c r="J9" s="41"/>
      <c r="K9" s="57"/>
      <c r="L9" s="41"/>
      <c r="M9" s="41"/>
      <c r="N9" s="42"/>
      <c r="O9" s="43"/>
      <c r="P9" s="44"/>
      <c r="Q9" s="45"/>
      <c r="R9" s="46"/>
      <c r="T9" s="55" t="e">
        <f>#REF!</f>
        <v>#REF!</v>
      </c>
    </row>
    <row r="10" spans="1:20" s="47" customFormat="1" ht="9.6" customHeight="1">
      <c r="A10" s="49"/>
      <c r="B10" s="50"/>
      <c r="C10" s="50"/>
      <c r="D10" s="58"/>
      <c r="E10" s="41"/>
      <c r="F10" s="41"/>
      <c r="G10" s="51"/>
      <c r="H10" s="41"/>
      <c r="I10" s="59"/>
      <c r="J10" s="52"/>
      <c r="K10" s="60"/>
      <c r="L10" s="54" t="s">
        <v>22</v>
      </c>
      <c r="M10" s="61"/>
      <c r="N10" s="62"/>
      <c r="O10" s="62"/>
      <c r="P10" s="44"/>
      <c r="Q10" s="45"/>
      <c r="R10" s="46"/>
      <c r="T10" s="55" t="e">
        <f>#REF!</f>
        <v>#REF!</v>
      </c>
    </row>
    <row r="11" spans="1:20" s="47" customFormat="1" ht="9.6" customHeight="1">
      <c r="A11" s="49">
        <v>3</v>
      </c>
      <c r="B11" s="37">
        <f>IF($D11="","",VLOOKUP($D11,'[3]Girls Si Main Draw Prep'!$A$7:$P$22,15))</f>
        <v>0</v>
      </c>
      <c r="C11" s="37">
        <f>IF($D11="","",VLOOKUP($D11,'[3]Girls Si Main Draw Prep'!$A$7:$P$22,16))</f>
        <v>0</v>
      </c>
      <c r="D11" s="38">
        <v>6</v>
      </c>
      <c r="E11" s="37" t="str">
        <f>UPPER(IF($D11="","",VLOOKUP($D11,'[3]Girls Si Main Draw Prep'!$A$7:$P$22,2)))</f>
        <v>STEELE</v>
      </c>
      <c r="F11" s="37" t="str">
        <f>IF($D11="","",VLOOKUP($D11,'[3]Girls Si Main Draw Prep'!$A$7:$P$22,3))</f>
        <v>Celeste</v>
      </c>
      <c r="G11" s="37"/>
      <c r="H11" s="37">
        <f>IF($D11="","",VLOOKUP($D11,'[3]Girls Si Main Draw Prep'!$A$7:$P$22,4))</f>
        <v>0</v>
      </c>
      <c r="I11" s="40"/>
      <c r="J11" s="41"/>
      <c r="K11" s="63"/>
      <c r="L11" s="41" t="s">
        <v>23</v>
      </c>
      <c r="M11" s="64"/>
      <c r="N11" s="62"/>
      <c r="O11" s="62"/>
      <c r="P11" s="44"/>
      <c r="Q11" s="45"/>
      <c r="R11" s="46"/>
      <c r="T11" s="55" t="e">
        <f>#REF!</f>
        <v>#REF!</v>
      </c>
    </row>
    <row r="12" spans="1:20" s="47" customFormat="1" ht="9.6" customHeight="1">
      <c r="A12" s="49"/>
      <c r="B12" s="50"/>
      <c r="C12" s="50"/>
      <c r="D12" s="58"/>
      <c r="E12" s="41"/>
      <c r="F12" s="41"/>
      <c r="G12" s="51"/>
      <c r="H12" s="52"/>
      <c r="I12" s="53"/>
      <c r="J12" s="54" t="s">
        <v>24</v>
      </c>
      <c r="K12" s="65"/>
      <c r="L12" s="41"/>
      <c r="M12" s="64"/>
      <c r="N12" s="62"/>
      <c r="O12" s="62"/>
      <c r="P12" s="44"/>
      <c r="Q12" s="45"/>
      <c r="R12" s="46"/>
      <c r="T12" s="55" t="e">
        <f>#REF!</f>
        <v>#REF!</v>
      </c>
    </row>
    <row r="13" spans="1:20" s="47" customFormat="1" ht="9.6" customHeight="1">
      <c r="A13" s="49">
        <v>4</v>
      </c>
      <c r="B13" s="37">
        <f>IF($D13="","",VLOOKUP($D13,'[3]Girls Si Main Draw Prep'!$A$7:$P$22,15))</f>
        <v>0</v>
      </c>
      <c r="C13" s="37">
        <f>IF($D13="","",VLOOKUP($D13,'[3]Girls Si Main Draw Prep'!$A$7:$P$22,16))</f>
        <v>0</v>
      </c>
      <c r="D13" s="38">
        <v>4</v>
      </c>
      <c r="E13" s="37" t="str">
        <f>UPPER(IF($D13="","",VLOOKUP($D13,'[3]Girls Si Main Draw Prep'!$A$7:$P$22,2)))</f>
        <v>LAWRENCE</v>
      </c>
      <c r="F13" s="37" t="str">
        <f>IF($D13="","",VLOOKUP($D13,'[3]Girls Si Main Draw Prep'!$A$7:$P$22,3))</f>
        <v>Brianna</v>
      </c>
      <c r="G13" s="37"/>
      <c r="H13" s="37">
        <f>IF($D13="","",VLOOKUP($D13,'[3]Girls Si Main Draw Prep'!$A$7:$P$22,4))</f>
        <v>0</v>
      </c>
      <c r="I13" s="66"/>
      <c r="J13" s="41" t="s">
        <v>25</v>
      </c>
      <c r="K13" s="41"/>
      <c r="L13" s="41"/>
      <c r="M13" s="64"/>
      <c r="N13" s="62"/>
      <c r="O13" s="62"/>
      <c r="P13" s="44"/>
      <c r="Q13" s="45"/>
      <c r="R13" s="46"/>
      <c r="T13" s="55" t="e">
        <f>#REF!</f>
        <v>#REF!</v>
      </c>
    </row>
    <row r="14" spans="1:20" s="47" customFormat="1" ht="9.6" customHeight="1">
      <c r="A14" s="49"/>
      <c r="B14" s="50"/>
      <c r="C14" s="50"/>
      <c r="D14" s="58"/>
      <c r="E14" s="41"/>
      <c r="F14" s="41"/>
      <c r="G14" s="51"/>
      <c r="H14" s="67"/>
      <c r="I14" s="59"/>
      <c r="J14" s="41"/>
      <c r="K14" s="41"/>
      <c r="L14" s="52"/>
      <c r="M14" s="60"/>
      <c r="N14" s="54" t="s">
        <v>26</v>
      </c>
      <c r="O14" s="61"/>
      <c r="P14" s="44"/>
      <c r="Q14" s="45"/>
      <c r="R14" s="46"/>
      <c r="T14" s="55" t="e">
        <f>#REF!</f>
        <v>#REF!</v>
      </c>
    </row>
    <row r="15" spans="1:20" s="47" customFormat="1" ht="9.6" customHeight="1">
      <c r="A15" s="36">
        <v>5</v>
      </c>
      <c r="B15" s="37">
        <f>IF($D15="","",VLOOKUP($D15,'[3]Girls Si Main Draw Prep'!$A$7:$P$22,15))</f>
        <v>0</v>
      </c>
      <c r="C15" s="37">
        <f>IF($D15="","",VLOOKUP($D15,'[3]Girls Si Main Draw Prep'!$A$7:$P$22,16))</f>
        <v>0</v>
      </c>
      <c r="D15" s="38">
        <v>5</v>
      </c>
      <c r="E15" s="37" t="str">
        <f>UPPER(IF($D15="","",VLOOKUP($D15,'[3]Girls Si Main Draw Prep'!$A$7:$P$22,2)))</f>
        <v>DES VIGNES</v>
      </c>
      <c r="F15" s="37" t="str">
        <f>IF($D15="","",VLOOKUP($D15,'[3]Girls Si Main Draw Prep'!$A$7:$P$22,3))</f>
        <v>Daynelle</v>
      </c>
      <c r="G15" s="37"/>
      <c r="H15" s="39">
        <f>IF($D15="","",VLOOKUP($D15,'[3]Girls Si Main Draw Prep'!$A$7:$P$22,4))</f>
        <v>0</v>
      </c>
      <c r="I15" s="68"/>
      <c r="J15" s="41"/>
      <c r="K15" s="41"/>
      <c r="L15" s="41"/>
      <c r="M15" s="64"/>
      <c r="N15" s="69" t="s">
        <v>27</v>
      </c>
      <c r="O15" s="70"/>
      <c r="P15" s="44"/>
      <c r="Q15" s="45"/>
      <c r="R15" s="46"/>
      <c r="T15" s="55" t="e">
        <f>#REF!</f>
        <v>#REF!</v>
      </c>
    </row>
    <row r="16" spans="1:20" s="47" customFormat="1" ht="9.6" customHeight="1" thickBot="1">
      <c r="A16" s="49"/>
      <c r="B16" s="50"/>
      <c r="C16" s="50"/>
      <c r="D16" s="58"/>
      <c r="E16" s="41"/>
      <c r="F16" s="41"/>
      <c r="G16" s="51"/>
      <c r="H16" s="52"/>
      <c r="I16" s="53" t="s">
        <v>28</v>
      </c>
      <c r="J16" s="54" t="s">
        <v>26</v>
      </c>
      <c r="K16" s="54"/>
      <c r="L16" s="41"/>
      <c r="M16" s="64"/>
      <c r="N16" s="71"/>
      <c r="O16" s="71"/>
      <c r="P16" s="44"/>
      <c r="Q16" s="45"/>
      <c r="R16" s="46"/>
      <c r="T16" s="72" t="e">
        <f>#REF!</f>
        <v>#REF!</v>
      </c>
    </row>
    <row r="17" spans="1:18" s="47" customFormat="1" ht="9.6" customHeight="1">
      <c r="A17" s="49">
        <v>6</v>
      </c>
      <c r="B17" s="37">
        <f>IF($D17="","",VLOOKUP($D17,'[3]Girls Si Main Draw Prep'!$A$7:$P$22,15))</f>
        <v>0</v>
      </c>
      <c r="C17" s="37">
        <f>IF($D17="","",VLOOKUP($D17,'[3]Girls Si Main Draw Prep'!$A$7:$P$22,16))</f>
        <v>0</v>
      </c>
      <c r="D17" s="38">
        <v>3</v>
      </c>
      <c r="E17" s="37" t="str">
        <f>UPPER(IF($D17="","",VLOOKUP($D17,'[3]Girls Si Main Draw Prep'!$A$7:$P$22,2)))</f>
        <v>LANSER</v>
      </c>
      <c r="F17" s="37" t="str">
        <f>IF($D17="","",VLOOKUP($D17,'[3]Girls Si Main Draw Prep'!$A$7:$P$22,3))</f>
        <v>Lilly</v>
      </c>
      <c r="G17" s="37"/>
      <c r="H17" s="37"/>
      <c r="I17" s="56"/>
      <c r="J17" s="41" t="s">
        <v>29</v>
      </c>
      <c r="K17" s="57"/>
      <c r="L17" s="41"/>
      <c r="M17" s="64"/>
      <c r="N17" s="71"/>
      <c r="O17" s="71"/>
      <c r="P17" s="44"/>
      <c r="Q17" s="45"/>
      <c r="R17" s="46"/>
    </row>
    <row r="18" spans="1:18" s="47" customFormat="1" ht="9.6" customHeight="1">
      <c r="A18" s="49"/>
      <c r="B18" s="50"/>
      <c r="C18" s="50"/>
      <c r="D18" s="58"/>
      <c r="E18" s="41"/>
      <c r="F18" s="41"/>
      <c r="G18" s="51"/>
      <c r="H18" s="41"/>
      <c r="I18" s="59"/>
      <c r="J18" s="52"/>
      <c r="K18" s="60"/>
      <c r="L18" s="54" t="s">
        <v>26</v>
      </c>
      <c r="M18" s="73"/>
      <c r="N18" s="71"/>
      <c r="O18" s="71"/>
      <c r="P18" s="44"/>
      <c r="Q18" s="45"/>
      <c r="R18" s="46"/>
    </row>
    <row r="19" spans="1:18" s="47" customFormat="1" ht="9.6" customHeight="1">
      <c r="A19" s="49">
        <v>7</v>
      </c>
      <c r="B19" s="37">
        <f>IF($D19="","",VLOOKUP($D19,'[3]Girls Si Main Draw Prep'!$A$7:$P$22,15))</f>
        <v>0</v>
      </c>
      <c r="C19" s="37">
        <f>IF($D19="","",VLOOKUP($D19,'[3]Girls Si Main Draw Prep'!$A$7:$P$22,16))</f>
        <v>0</v>
      </c>
      <c r="D19" s="38">
        <v>7</v>
      </c>
      <c r="E19" s="37" t="str">
        <f>UPPER(IF($D19="","",VLOOKUP($D19,'[3]Girls Si Main Draw Prep'!$A$7:$P$22,2)))</f>
        <v>BYE</v>
      </c>
      <c r="F19" s="37">
        <f>IF($D19="","",VLOOKUP($D19,'[3]Girls Si Main Draw Prep'!$A$7:$P$22,3))</f>
        <v>0</v>
      </c>
      <c r="G19" s="37"/>
      <c r="H19" s="37">
        <f>IF($D19="","",VLOOKUP($D19,'[3]Girls Si Main Draw Prep'!$A$7:$P$22,4))</f>
        <v>0</v>
      </c>
      <c r="I19" s="40"/>
      <c r="J19" s="41"/>
      <c r="K19" s="63"/>
      <c r="L19" s="41" t="s">
        <v>30</v>
      </c>
      <c r="M19" s="62"/>
      <c r="N19" s="71"/>
      <c r="O19" s="71"/>
      <c r="P19" s="44"/>
      <c r="Q19" s="45"/>
      <c r="R19" s="46"/>
    </row>
    <row r="20" spans="1:18" s="47" customFormat="1" ht="9.6" customHeight="1">
      <c r="A20" s="49"/>
      <c r="B20" s="50"/>
      <c r="C20" s="50"/>
      <c r="D20" s="50"/>
      <c r="E20" s="41"/>
      <c r="F20" s="41"/>
      <c r="G20" s="51"/>
      <c r="H20" s="52"/>
      <c r="I20" s="53" t="s">
        <v>31</v>
      </c>
      <c r="J20" s="54" t="str">
        <f>UPPER(IF(OR(I20="a",I20="as"),E19,IF(OR(I20="b",I20="bs"),E21,)))</f>
        <v>JAMES</v>
      </c>
      <c r="K20" s="65"/>
      <c r="L20" s="41"/>
      <c r="M20" s="62"/>
      <c r="N20" s="71"/>
      <c r="O20" s="71"/>
      <c r="P20" s="44"/>
      <c r="Q20" s="45"/>
      <c r="R20" s="46"/>
    </row>
    <row r="21" spans="1:18" s="47" customFormat="1" ht="9.6" customHeight="1">
      <c r="A21" s="49">
        <v>8</v>
      </c>
      <c r="B21" s="37">
        <f>IF($D21="","",VLOOKUP($D21,'[3]Girls Si Main Draw Prep'!$A$7:$P$22,15))</f>
        <v>0</v>
      </c>
      <c r="C21" s="37">
        <f>IF($D21="","",VLOOKUP($D21,'[3]Girls Si Main Draw Prep'!$A$7:$P$22,16))</f>
        <v>0</v>
      </c>
      <c r="D21" s="38">
        <v>2</v>
      </c>
      <c r="E21" s="39" t="str">
        <f>UPPER(IF($D21="","",VLOOKUP($D21,'[3]Girls Si Main Draw Prep'!$A$7:$P$22,2)))</f>
        <v>JAMES</v>
      </c>
      <c r="F21" s="39" t="str">
        <f>IF($D21="","",VLOOKUP($D21,'[3]Girls Si Main Draw Prep'!$A$7:$P$22,3))</f>
        <v>Esther</v>
      </c>
      <c r="G21" s="39"/>
      <c r="H21" s="37">
        <f>IF($D21="","",VLOOKUP($D21,'[3]Girls Si Main Draw Prep'!$A$7:$P$22,4))</f>
        <v>0</v>
      </c>
      <c r="I21" s="66"/>
      <c r="J21" s="41"/>
      <c r="K21" s="41"/>
      <c r="L21" s="41"/>
      <c r="M21" s="62"/>
      <c r="N21" s="71"/>
      <c r="O21" s="71"/>
      <c r="P21" s="44"/>
      <c r="Q21" s="45"/>
      <c r="R21" s="46"/>
    </row>
    <row r="22" spans="1:18" s="47" customFormat="1" ht="9.6" customHeight="1">
      <c r="A22" s="49"/>
      <c r="B22" s="50"/>
      <c r="C22" s="50"/>
      <c r="D22" s="50"/>
      <c r="E22" s="67"/>
      <c r="F22" s="67"/>
      <c r="G22" s="74"/>
      <c r="H22" s="67"/>
      <c r="I22" s="59"/>
      <c r="J22" s="41"/>
      <c r="K22" s="41"/>
      <c r="L22" s="41"/>
      <c r="M22" s="62"/>
      <c r="N22" s="75"/>
      <c r="O22" s="76"/>
      <c r="P22" s="77" t="str">
        <f>UPPER(IF(OR(O22="a",O22="as"),N14,IF(OR(O22="b",O22="bs"),N30,)))</f>
        <v/>
      </c>
      <c r="Q22" s="71"/>
      <c r="R22" s="46"/>
    </row>
    <row r="23" spans="1:18" s="47" customFormat="1" ht="9.6" hidden="1" customHeight="1">
      <c r="A23" s="49">
        <v>9</v>
      </c>
      <c r="B23" s="37" t="str">
        <f>IF($D23="","",VLOOKUP($D23,'[3]Girls Si Main Draw Prep'!$A$7:$P$22,15))</f>
        <v/>
      </c>
      <c r="C23" s="37" t="str">
        <f>IF($D23="","",VLOOKUP($D23,'[3]Girls Si Main Draw Prep'!$A$7:$P$22,16))</f>
        <v/>
      </c>
      <c r="D23" s="38"/>
      <c r="E23" s="37" t="str">
        <f>UPPER(IF($D23="","",VLOOKUP($D23,'[3]Girls Si Main Draw Prep'!$A$7:$P$22,2)))</f>
        <v/>
      </c>
      <c r="F23" s="37" t="str">
        <f>IF($D23="","",VLOOKUP($D23,'[3]Girls Si Main Draw Prep'!$A$7:$P$22,3))</f>
        <v/>
      </c>
      <c r="G23" s="37"/>
      <c r="H23" s="37" t="str">
        <f>IF($D23="","",VLOOKUP($D23,'[3]Girls Si Main Draw Prep'!$A$7:$P$22,4))</f>
        <v/>
      </c>
      <c r="I23" s="40"/>
      <c r="J23" s="41"/>
      <c r="K23" s="41"/>
      <c r="L23" s="41"/>
      <c r="M23" s="62"/>
      <c r="N23" s="41"/>
      <c r="O23" s="64"/>
      <c r="P23" s="41"/>
      <c r="Q23" s="62"/>
      <c r="R23" s="46"/>
    </row>
    <row r="24" spans="1:18" s="47" customFormat="1" ht="9.6" hidden="1" customHeight="1">
      <c r="A24" s="49"/>
      <c r="B24" s="50"/>
      <c r="C24" s="50"/>
      <c r="D24" s="50"/>
      <c r="E24" s="41"/>
      <c r="F24" s="41"/>
      <c r="G24" s="51"/>
      <c r="H24" s="52"/>
      <c r="I24" s="53"/>
      <c r="J24" s="54" t="s">
        <v>32</v>
      </c>
      <c r="K24" s="54"/>
      <c r="L24" s="41"/>
      <c r="M24" s="62"/>
      <c r="N24" s="62"/>
      <c r="O24" s="64"/>
      <c r="P24" s="44"/>
      <c r="Q24" s="45"/>
      <c r="R24" s="46"/>
    </row>
    <row r="25" spans="1:18" s="47" customFormat="1" ht="9.6" hidden="1" customHeight="1">
      <c r="A25" s="49">
        <v>10</v>
      </c>
      <c r="B25" s="37">
        <f>IF($D25="","",VLOOKUP($D25,'[3]Girls Si Main Draw Prep'!$A$7:$P$22,15))</f>
        <v>0</v>
      </c>
      <c r="C25" s="37">
        <f>IF($D25="","",VLOOKUP($D25,'[3]Girls Si Main Draw Prep'!$A$7:$P$22,16))</f>
        <v>0</v>
      </c>
      <c r="D25" s="38">
        <v>11</v>
      </c>
      <c r="E25" s="37" t="str">
        <f>UPPER(IF($D25="","",VLOOKUP($D25,'[3]Girls Si Main Draw Prep'!$A$7:$P$22,2)))</f>
        <v/>
      </c>
      <c r="F25" s="37">
        <f>IF($D25="","",VLOOKUP($D25,'[3]Girls Si Main Draw Prep'!$A$7:$P$22,3))</f>
        <v>0</v>
      </c>
      <c r="G25" s="37"/>
      <c r="H25" s="37">
        <f>IF($D25="","",VLOOKUP($D25,'[3]Girls Si Main Draw Prep'!$A$7:$P$22,4))</f>
        <v>0</v>
      </c>
      <c r="I25" s="56"/>
      <c r="J25" s="41"/>
      <c r="K25" s="57"/>
      <c r="L25" s="41"/>
      <c r="M25" s="62"/>
      <c r="N25" s="62"/>
      <c r="O25" s="64"/>
      <c r="P25" s="44"/>
      <c r="Q25" s="45"/>
      <c r="R25" s="46"/>
    </row>
    <row r="26" spans="1:18" s="47" customFormat="1" ht="9.6" hidden="1" customHeight="1">
      <c r="A26" s="49"/>
      <c r="B26" s="50"/>
      <c r="C26" s="50"/>
      <c r="D26" s="58"/>
      <c r="E26" s="41"/>
      <c r="F26" s="41"/>
      <c r="G26" s="51"/>
      <c r="H26" s="41"/>
      <c r="I26" s="59"/>
      <c r="J26" s="52"/>
      <c r="K26" s="60"/>
      <c r="L26" s="54" t="str">
        <f>UPPER(IF(OR(K26="a",K26="as"),J24,IF(OR(K26="b",K26="bs"),J28,)))</f>
        <v/>
      </c>
      <c r="M26" s="61"/>
      <c r="N26" s="62"/>
      <c r="O26" s="64"/>
      <c r="P26" s="44"/>
      <c r="Q26" s="45"/>
      <c r="R26" s="46"/>
    </row>
    <row r="27" spans="1:18" s="47" customFormat="1" ht="9.6" hidden="1" customHeight="1">
      <c r="A27" s="49">
        <v>11</v>
      </c>
      <c r="B27" s="37">
        <f>IF($D27="","",VLOOKUP($D27,'[3]Girls Si Main Draw Prep'!$A$7:$P$22,15))</f>
        <v>0</v>
      </c>
      <c r="C27" s="37">
        <f>IF($D27="","",VLOOKUP($D27,'[3]Girls Si Main Draw Prep'!$A$7:$P$22,16))</f>
        <v>0</v>
      </c>
      <c r="D27" s="38">
        <v>11</v>
      </c>
      <c r="E27" s="37" t="str">
        <f>UPPER(IF($D27="","",VLOOKUP($D27,'[3]Girls Si Main Draw Prep'!$A$7:$P$22,2)))</f>
        <v/>
      </c>
      <c r="F27" s="37">
        <f>IF($D27="","",VLOOKUP($D27,'[3]Girls Si Main Draw Prep'!$A$7:$P$22,3))</f>
        <v>0</v>
      </c>
      <c r="G27" s="37"/>
      <c r="H27" s="37">
        <f>IF($D27="","",VLOOKUP($D27,'[3]Girls Si Main Draw Prep'!$A$7:$P$22,4))</f>
        <v>0</v>
      </c>
      <c r="I27" s="40"/>
      <c r="J27" s="41"/>
      <c r="K27" s="63"/>
      <c r="L27" s="41"/>
      <c r="M27" s="64"/>
      <c r="N27" s="62"/>
      <c r="O27" s="64"/>
      <c r="P27" s="44"/>
      <c r="Q27" s="45"/>
      <c r="R27" s="46"/>
    </row>
    <row r="28" spans="1:18" s="47" customFormat="1" ht="9.6" hidden="1" customHeight="1">
      <c r="A28" s="36"/>
      <c r="B28" s="50"/>
      <c r="C28" s="50"/>
      <c r="D28" s="58"/>
      <c r="E28" s="41"/>
      <c r="F28" s="41"/>
      <c r="G28" s="51"/>
      <c r="H28" s="52"/>
      <c r="I28" s="53" t="s">
        <v>33</v>
      </c>
      <c r="J28" s="54" t="str">
        <f>UPPER(IF(OR(I28="a",I28="as"),E27,IF(OR(I28="b",I28="bs"),E29,)))</f>
        <v/>
      </c>
      <c r="K28" s="65"/>
      <c r="L28" s="41"/>
      <c r="M28" s="64"/>
      <c r="N28" s="62"/>
      <c r="O28" s="64"/>
      <c r="P28" s="44"/>
      <c r="Q28" s="45"/>
      <c r="R28" s="46"/>
    </row>
    <row r="29" spans="1:18" s="47" customFormat="1" ht="9.6" hidden="1" customHeight="1">
      <c r="A29" s="36">
        <v>12</v>
      </c>
      <c r="B29" s="37">
        <f>IF($D29="","",VLOOKUP($D29,'[3]Girls Si Main Draw Prep'!$A$7:$P$22,15))</f>
        <v>0</v>
      </c>
      <c r="C29" s="37">
        <f>IF($D29="","",VLOOKUP($D29,'[3]Girls Si Main Draw Prep'!$A$7:$P$22,16))</f>
        <v>0</v>
      </c>
      <c r="D29" s="38">
        <v>10</v>
      </c>
      <c r="E29" s="37" t="str">
        <f>UPPER(IF($D29="","",VLOOKUP($D29,'[3]Girls Si Main Draw Prep'!$A$7:$P$22,2)))</f>
        <v/>
      </c>
      <c r="F29" s="37">
        <f>IF($D29="","",VLOOKUP($D29,'[3]Girls Si Main Draw Prep'!$A$7:$P$22,3))</f>
        <v>0</v>
      </c>
      <c r="G29" s="37"/>
      <c r="H29" s="39">
        <f>IF($D29="","",VLOOKUP($D29,'[3]Girls Si Main Draw Prep'!$A$7:$P$22,4))</f>
        <v>0</v>
      </c>
      <c r="I29" s="66"/>
      <c r="J29" s="41"/>
      <c r="K29" s="41"/>
      <c r="L29" s="41"/>
      <c r="M29" s="64"/>
      <c r="N29" s="62"/>
      <c r="O29" s="64"/>
      <c r="P29" s="44"/>
      <c r="Q29" s="45"/>
      <c r="R29" s="46"/>
    </row>
    <row r="30" spans="1:18" s="47" customFormat="1" ht="9.6" hidden="1" customHeight="1">
      <c r="A30" s="49"/>
      <c r="B30" s="50"/>
      <c r="C30" s="50"/>
      <c r="D30" s="58"/>
      <c r="E30" s="41"/>
      <c r="F30" s="41"/>
      <c r="G30" s="51"/>
      <c r="H30" s="67"/>
      <c r="I30" s="59"/>
      <c r="J30" s="41"/>
      <c r="K30" s="41"/>
      <c r="L30" s="52"/>
      <c r="M30" s="60"/>
      <c r="N30" s="54" t="str">
        <f>UPPER(IF(OR(M30="a",M30="as"),L26,IF(OR(M30="b",M30="bs"),L34,)))</f>
        <v/>
      </c>
      <c r="O30" s="73"/>
      <c r="P30" s="44"/>
      <c r="Q30" s="45"/>
      <c r="R30" s="46"/>
    </row>
    <row r="31" spans="1:18" s="47" customFormat="1" ht="9.6" hidden="1" customHeight="1">
      <c r="A31" s="49">
        <v>13</v>
      </c>
      <c r="B31" s="37" t="str">
        <f>IF($D31="","",VLOOKUP($D31,'[3]Girls Si Main Draw Prep'!$A$7:$P$22,15))</f>
        <v/>
      </c>
      <c r="C31" s="37" t="str">
        <f>IF($D31="","",VLOOKUP($D31,'[3]Girls Si Main Draw Prep'!$A$7:$P$22,16))</f>
        <v/>
      </c>
      <c r="D31" s="38"/>
      <c r="E31" s="37" t="str">
        <f>UPPER(IF($D31="","",VLOOKUP($D31,'[3]Girls Si Main Draw Prep'!$A$7:$P$22,2)))</f>
        <v/>
      </c>
      <c r="F31" s="37" t="str">
        <f>IF($D31="","",VLOOKUP($D31,'[3]Girls Si Main Draw Prep'!$A$7:$P$22,3))</f>
        <v/>
      </c>
      <c r="G31" s="37"/>
      <c r="H31" s="37" t="str">
        <f>IF($D31="","",VLOOKUP($D31,'[3]Girls Si Main Draw Prep'!$A$7:$P$22,4))</f>
        <v/>
      </c>
      <c r="I31" s="68"/>
      <c r="J31" s="41"/>
      <c r="K31" s="41"/>
      <c r="L31" s="41"/>
      <c r="M31" s="64"/>
      <c r="N31" s="41"/>
      <c r="O31" s="62"/>
      <c r="P31" s="44"/>
      <c r="Q31" s="45"/>
      <c r="R31" s="46"/>
    </row>
    <row r="32" spans="1:18" s="47" customFormat="1" ht="9.6" hidden="1" customHeight="1">
      <c r="A32" s="49"/>
      <c r="B32" s="50"/>
      <c r="C32" s="50"/>
      <c r="D32" s="58"/>
      <c r="E32" s="41"/>
      <c r="F32" s="41"/>
      <c r="G32" s="51"/>
      <c r="H32" s="52"/>
      <c r="I32" s="53"/>
      <c r="J32" s="54" t="str">
        <f>UPPER(IF(OR(I32="a",I32="as"),E31,IF(OR(I32="b",I32="bs"),E33,)))</f>
        <v/>
      </c>
      <c r="K32" s="54"/>
      <c r="L32" s="41"/>
      <c r="M32" s="64"/>
      <c r="N32" s="62"/>
      <c r="O32" s="62"/>
      <c r="P32" s="44"/>
      <c r="Q32" s="45"/>
      <c r="R32" s="46"/>
    </row>
    <row r="33" spans="1:18" s="47" customFormat="1" ht="9.6" hidden="1" customHeight="1">
      <c r="A33" s="49">
        <v>14</v>
      </c>
      <c r="B33" s="37" t="str">
        <f>IF($D33="","",VLOOKUP($D33,'[3]Girls Si Main Draw Prep'!$A$7:$P$22,15))</f>
        <v/>
      </c>
      <c r="C33" s="37" t="str">
        <f>IF($D33="","",VLOOKUP($D33,'[3]Girls Si Main Draw Prep'!$A$7:$P$22,16))</f>
        <v/>
      </c>
      <c r="D33" s="38"/>
      <c r="E33" s="37" t="str">
        <f>UPPER(IF($D33="","",VLOOKUP($D33,'[3]Girls Si Main Draw Prep'!$A$7:$P$22,2)))</f>
        <v/>
      </c>
      <c r="F33" s="37" t="str">
        <f>IF($D33="","",VLOOKUP($D33,'[3]Girls Si Main Draw Prep'!$A$7:$P$22,3))</f>
        <v/>
      </c>
      <c r="G33" s="37"/>
      <c r="H33" s="37" t="str">
        <f>IF($D33="","",VLOOKUP($D33,'[3]Girls Si Main Draw Prep'!$A$7:$P$22,4))</f>
        <v/>
      </c>
      <c r="I33" s="56"/>
      <c r="J33" s="41"/>
      <c r="K33" s="57"/>
      <c r="L33" s="41"/>
      <c r="M33" s="64"/>
      <c r="N33" s="62"/>
      <c r="O33" s="62"/>
      <c r="P33" s="44"/>
      <c r="Q33" s="45"/>
      <c r="R33" s="46"/>
    </row>
    <row r="34" spans="1:18" s="47" customFormat="1" ht="9.6" hidden="1" customHeight="1">
      <c r="A34" s="49"/>
      <c r="B34" s="50"/>
      <c r="C34" s="50"/>
      <c r="D34" s="58"/>
      <c r="E34" s="41"/>
      <c r="F34" s="41"/>
      <c r="G34" s="51"/>
      <c r="H34" s="41"/>
      <c r="I34" s="59"/>
      <c r="J34" s="52"/>
      <c r="K34" s="60"/>
      <c r="L34" s="54" t="str">
        <f>UPPER(IF(OR(K34="a",K34="as"),J32,IF(OR(K34="b",K34="bs"),J36,)))</f>
        <v/>
      </c>
      <c r="M34" s="73"/>
      <c r="N34" s="62"/>
      <c r="O34" s="62"/>
      <c r="P34" s="44"/>
      <c r="Q34" s="45"/>
      <c r="R34" s="46"/>
    </row>
    <row r="35" spans="1:18" s="47" customFormat="1" ht="9.6" hidden="1" customHeight="1">
      <c r="A35" s="49">
        <v>15</v>
      </c>
      <c r="B35" s="37">
        <f>IF($D35="","",VLOOKUP($D35,'[3]Girls Si Main Draw Prep'!$A$7:$P$22,15))</f>
        <v>0</v>
      </c>
      <c r="C35" s="37">
        <f>IF($D35="","",VLOOKUP($D35,'[3]Girls Si Main Draw Prep'!$A$7:$P$22,16))</f>
        <v>0</v>
      </c>
      <c r="D35" s="38">
        <v>11</v>
      </c>
      <c r="E35" s="37" t="str">
        <f>UPPER(IF($D35="","",VLOOKUP($D35,'[3]Girls Si Main Draw Prep'!$A$7:$P$22,2)))</f>
        <v/>
      </c>
      <c r="F35" s="37">
        <f>IF($D35="","",VLOOKUP($D35,'[3]Girls Si Main Draw Prep'!$A$7:$P$22,3))</f>
        <v>0</v>
      </c>
      <c r="G35" s="37"/>
      <c r="H35" s="37">
        <f>IF($D35="","",VLOOKUP($D35,'[3]Girls Si Main Draw Prep'!$A$7:$P$22,4))</f>
        <v>0</v>
      </c>
      <c r="I35" s="40"/>
      <c r="J35" s="41"/>
      <c r="K35" s="63"/>
      <c r="L35" s="41"/>
      <c r="M35" s="62"/>
      <c r="N35" s="62"/>
      <c r="O35" s="62"/>
      <c r="P35" s="44"/>
      <c r="Q35" s="45"/>
      <c r="R35" s="46"/>
    </row>
    <row r="36" spans="1:18" s="47" customFormat="1" ht="9.6" hidden="1" customHeight="1">
      <c r="A36" s="49"/>
      <c r="B36" s="50"/>
      <c r="C36" s="50"/>
      <c r="D36" s="50"/>
      <c r="E36" s="41"/>
      <c r="F36" s="41"/>
      <c r="G36" s="51"/>
      <c r="H36" s="52"/>
      <c r="I36" s="53" t="s">
        <v>31</v>
      </c>
      <c r="J36" s="54" t="str">
        <f>UPPER(IF(OR(I36="a",I36="as"),E35,IF(OR(I36="b",I36="bs"),E37,)))</f>
        <v/>
      </c>
      <c r="K36" s="65"/>
      <c r="L36" s="41"/>
      <c r="M36" s="62"/>
      <c r="N36" s="62"/>
      <c r="O36" s="62"/>
      <c r="P36" s="44"/>
      <c r="Q36" s="45"/>
      <c r="R36" s="46"/>
    </row>
    <row r="37" spans="1:18" s="47" customFormat="1" ht="9.6" hidden="1" customHeight="1">
      <c r="A37" s="36">
        <v>16</v>
      </c>
      <c r="B37" s="37" t="str">
        <f>IF($D37="","",VLOOKUP($D37,'[3]Girls Si Main Draw Prep'!$A$7:$P$22,15))</f>
        <v/>
      </c>
      <c r="C37" s="37" t="str">
        <f>IF($D37="","",VLOOKUP($D37,'[3]Girls Si Main Draw Prep'!$A$7:$P$22,16))</f>
        <v/>
      </c>
      <c r="D37" s="38"/>
      <c r="E37" s="39" t="str">
        <f>UPPER(IF($D37="","",VLOOKUP($D37,'[3]Girls Si Main Draw Prep'!$A$7:$P$22,2)))</f>
        <v/>
      </c>
      <c r="F37" s="39" t="str">
        <f>IF($D37="","",VLOOKUP($D37,'[3]Girls Si Main Draw Prep'!$A$7:$P$22,3))</f>
        <v/>
      </c>
      <c r="G37" s="37"/>
      <c r="H37" s="39" t="str">
        <f>IF($D37="","",VLOOKUP($D37,'[3]Girls Si Main Draw Prep'!$A$7:$P$22,4))</f>
        <v/>
      </c>
      <c r="I37" s="66"/>
      <c r="J37" s="41"/>
      <c r="K37" s="41"/>
      <c r="L37" s="41"/>
      <c r="M37" s="62"/>
      <c r="N37" s="62"/>
      <c r="O37" s="62"/>
      <c r="P37" s="44"/>
      <c r="Q37" s="45"/>
      <c r="R37" s="46"/>
    </row>
    <row r="38" spans="1:18" s="47" customFormat="1" ht="9.6" hidden="1" customHeight="1">
      <c r="A38" s="78"/>
      <c r="B38" s="50"/>
      <c r="C38" s="50"/>
      <c r="D38" s="50"/>
      <c r="E38" s="67"/>
      <c r="F38" s="67"/>
      <c r="G38" s="74"/>
      <c r="H38" s="41"/>
      <c r="I38" s="59"/>
      <c r="J38" s="41"/>
      <c r="K38" s="41"/>
      <c r="L38" s="41"/>
      <c r="M38" s="62"/>
      <c r="N38" s="62"/>
      <c r="O38" s="62"/>
      <c r="P38" s="44"/>
      <c r="Q38" s="45"/>
      <c r="R38" s="46"/>
    </row>
    <row r="39" spans="1:18" s="47" customFormat="1" ht="9.6" hidden="1" customHeight="1">
      <c r="A39" s="79"/>
      <c r="B39" s="80"/>
      <c r="C39" s="80"/>
      <c r="D39" s="50"/>
      <c r="E39" s="80"/>
      <c r="F39" s="80"/>
      <c r="G39" s="80"/>
      <c r="H39" s="80"/>
      <c r="I39" s="50"/>
      <c r="J39" s="80"/>
      <c r="K39" s="80"/>
      <c r="L39" s="80"/>
      <c r="M39" s="81"/>
      <c r="N39" s="81"/>
      <c r="O39" s="81"/>
      <c r="P39" s="44"/>
      <c r="Q39" s="45"/>
      <c r="R39" s="46"/>
    </row>
    <row r="40" spans="1:18" s="47" customFormat="1" ht="9.6" hidden="1" customHeight="1">
      <c r="A40" s="78"/>
      <c r="B40" s="50"/>
      <c r="C40" s="50"/>
      <c r="D40" s="50"/>
      <c r="E40" s="80"/>
      <c r="F40" s="80"/>
      <c r="H40" s="82"/>
      <c r="I40" s="50"/>
      <c r="J40" s="80"/>
      <c r="K40" s="80"/>
      <c r="L40" s="80"/>
      <c r="M40" s="81"/>
      <c r="N40" s="81"/>
      <c r="O40" s="81"/>
      <c r="P40" s="44"/>
      <c r="Q40" s="45"/>
      <c r="R40" s="46"/>
    </row>
    <row r="41" spans="1:18" s="47" customFormat="1" ht="9.6" hidden="1" customHeight="1">
      <c r="A41" s="78"/>
      <c r="B41" s="80"/>
      <c r="C41" s="80"/>
      <c r="D41" s="50"/>
      <c r="E41" s="80"/>
      <c r="F41" s="80"/>
      <c r="G41" s="80"/>
      <c r="H41" s="80"/>
      <c r="I41" s="50"/>
      <c r="J41" s="80"/>
      <c r="K41" s="83"/>
      <c r="L41" s="80"/>
      <c r="M41" s="81"/>
      <c r="N41" s="81"/>
      <c r="O41" s="81"/>
      <c r="P41" s="44"/>
      <c r="Q41" s="45"/>
      <c r="R41" s="46"/>
    </row>
    <row r="42" spans="1:18" s="47" customFormat="1" ht="9.6" hidden="1" customHeight="1">
      <c r="A42" s="78"/>
      <c r="B42" s="50"/>
      <c r="C42" s="50"/>
      <c r="D42" s="50"/>
      <c r="E42" s="80"/>
      <c r="F42" s="80"/>
      <c r="H42" s="80"/>
      <c r="I42" s="50"/>
      <c r="J42" s="82"/>
      <c r="K42" s="50"/>
      <c r="L42" s="80"/>
      <c r="M42" s="81"/>
      <c r="N42" s="81"/>
      <c r="O42" s="81"/>
      <c r="P42" s="44"/>
      <c r="Q42" s="45"/>
      <c r="R42" s="46"/>
    </row>
    <row r="43" spans="1:18" s="47" customFormat="1" ht="9.6" hidden="1" customHeight="1">
      <c r="A43" s="78"/>
      <c r="B43" s="80"/>
      <c r="C43" s="80"/>
      <c r="D43" s="50"/>
      <c r="E43" s="80"/>
      <c r="F43" s="80"/>
      <c r="G43" s="80"/>
      <c r="H43" s="80"/>
      <c r="I43" s="50"/>
      <c r="J43" s="80"/>
      <c r="K43" s="80"/>
      <c r="L43" s="80"/>
      <c r="M43" s="81"/>
      <c r="N43" s="81"/>
      <c r="O43" s="81"/>
      <c r="P43" s="44"/>
      <c r="Q43" s="45"/>
      <c r="R43" s="84"/>
    </row>
    <row r="44" spans="1:18" s="47" customFormat="1" ht="9.6" hidden="1" customHeight="1">
      <c r="A44" s="78"/>
      <c r="B44" s="50"/>
      <c r="C44" s="50"/>
      <c r="D44" s="50"/>
      <c r="E44" s="80"/>
      <c r="F44" s="80"/>
      <c r="H44" s="82"/>
      <c r="I44" s="50"/>
      <c r="J44" s="80"/>
      <c r="K44" s="80"/>
      <c r="L44" s="80"/>
      <c r="M44" s="81"/>
      <c r="N44" s="81"/>
      <c r="O44" s="81"/>
      <c r="P44" s="44"/>
      <c r="Q44" s="45"/>
      <c r="R44" s="46"/>
    </row>
    <row r="45" spans="1:18" s="47" customFormat="1" ht="9.6" hidden="1" customHeight="1">
      <c r="A45" s="78"/>
      <c r="B45" s="80"/>
      <c r="C45" s="80"/>
      <c r="D45" s="50"/>
      <c r="E45" s="80"/>
      <c r="F45" s="80"/>
      <c r="G45" s="80"/>
      <c r="H45" s="80"/>
      <c r="I45" s="50"/>
      <c r="J45" s="80"/>
      <c r="K45" s="80"/>
      <c r="L45" s="80"/>
      <c r="M45" s="81"/>
      <c r="N45" s="81"/>
      <c r="O45" s="81"/>
      <c r="P45" s="44"/>
      <c r="Q45" s="45"/>
      <c r="R45" s="46"/>
    </row>
    <row r="46" spans="1:18" s="47" customFormat="1" ht="9.6" hidden="1" customHeight="1">
      <c r="A46" s="78"/>
      <c r="B46" s="50"/>
      <c r="C46" s="50"/>
      <c r="D46" s="50"/>
      <c r="E46" s="80"/>
      <c r="F46" s="80"/>
      <c r="H46" s="80"/>
      <c r="I46" s="50"/>
      <c r="J46" s="80"/>
      <c r="K46" s="80"/>
      <c r="L46" s="82"/>
      <c r="M46" s="50"/>
      <c r="N46" s="80"/>
      <c r="O46" s="81"/>
      <c r="P46" s="44"/>
      <c r="Q46" s="45"/>
      <c r="R46" s="46"/>
    </row>
    <row r="47" spans="1:18" s="47" customFormat="1" ht="9.6" hidden="1" customHeight="1">
      <c r="A47" s="78"/>
      <c r="B47" s="80"/>
      <c r="C47" s="80"/>
      <c r="D47" s="50"/>
      <c r="E47" s="80"/>
      <c r="F47" s="80"/>
      <c r="G47" s="80"/>
      <c r="H47" s="80"/>
      <c r="I47" s="50"/>
      <c r="J47" s="80"/>
      <c r="K47" s="80"/>
      <c r="L47" s="80"/>
      <c r="M47" s="81"/>
      <c r="N47" s="80"/>
      <c r="O47" s="81"/>
      <c r="P47" s="44"/>
      <c r="Q47" s="45"/>
      <c r="R47" s="46"/>
    </row>
    <row r="48" spans="1:18" s="47" customFormat="1" ht="9.6" hidden="1" customHeight="1">
      <c r="A48" s="78"/>
      <c r="B48" s="50"/>
      <c r="C48" s="50"/>
      <c r="D48" s="50"/>
      <c r="E48" s="80"/>
      <c r="F48" s="80"/>
      <c r="H48" s="82"/>
      <c r="I48" s="50"/>
      <c r="J48" s="80"/>
      <c r="K48" s="80"/>
      <c r="L48" s="80"/>
      <c r="M48" s="81"/>
      <c r="N48" s="81"/>
      <c r="O48" s="81"/>
      <c r="P48" s="44"/>
      <c r="Q48" s="45"/>
      <c r="R48" s="46"/>
    </row>
    <row r="49" spans="1:18" s="47" customFormat="1" ht="9.6" hidden="1" customHeight="1">
      <c r="A49" s="78"/>
      <c r="B49" s="80"/>
      <c r="C49" s="80"/>
      <c r="D49" s="50"/>
      <c r="E49" s="80"/>
      <c r="F49" s="80"/>
      <c r="G49" s="80"/>
      <c r="H49" s="80"/>
      <c r="I49" s="50"/>
      <c r="J49" s="80"/>
      <c r="K49" s="83"/>
      <c r="L49" s="80"/>
      <c r="M49" s="81"/>
      <c r="N49" s="81"/>
      <c r="O49" s="81"/>
      <c r="P49" s="44"/>
      <c r="Q49" s="45"/>
      <c r="R49" s="46"/>
    </row>
    <row r="50" spans="1:18" s="47" customFormat="1" ht="9.6" hidden="1" customHeight="1">
      <c r="A50" s="78"/>
      <c r="B50" s="50"/>
      <c r="C50" s="50"/>
      <c r="D50" s="50"/>
      <c r="E50" s="80"/>
      <c r="F50" s="80"/>
      <c r="H50" s="80"/>
      <c r="I50" s="50"/>
      <c r="J50" s="82"/>
      <c r="K50" s="50"/>
      <c r="L50" s="80"/>
      <c r="M50" s="81"/>
      <c r="N50" s="81"/>
      <c r="O50" s="81"/>
      <c r="P50" s="44"/>
      <c r="Q50" s="45"/>
      <c r="R50" s="46"/>
    </row>
    <row r="51" spans="1:18" s="47" customFormat="1" ht="9.6" hidden="1" customHeight="1">
      <c r="A51" s="78"/>
      <c r="B51" s="80"/>
      <c r="C51" s="80"/>
      <c r="D51" s="50"/>
      <c r="E51" s="80"/>
      <c r="F51" s="80"/>
      <c r="G51" s="80"/>
      <c r="H51" s="80"/>
      <c r="I51" s="50"/>
      <c r="J51" s="80"/>
      <c r="K51" s="80"/>
      <c r="L51" s="80"/>
      <c r="M51" s="81"/>
      <c r="N51" s="81"/>
      <c r="O51" s="81"/>
      <c r="P51" s="44"/>
      <c r="Q51" s="45"/>
      <c r="R51" s="46"/>
    </row>
    <row r="52" spans="1:18" s="47" customFormat="1" ht="9.6" hidden="1" customHeight="1">
      <c r="A52" s="78"/>
      <c r="B52" s="50"/>
      <c r="C52" s="50"/>
      <c r="D52" s="50"/>
      <c r="E52" s="80"/>
      <c r="F52" s="80"/>
      <c r="H52" s="82"/>
      <c r="I52" s="50"/>
      <c r="J52" s="80"/>
      <c r="K52" s="80"/>
      <c r="L52" s="80"/>
      <c r="M52" s="81"/>
      <c r="N52" s="81"/>
      <c r="O52" s="81"/>
      <c r="P52" s="44"/>
      <c r="Q52" s="45"/>
      <c r="R52" s="46"/>
    </row>
    <row r="53" spans="1:18" s="47" customFormat="1" ht="9.6" hidden="1" customHeight="1">
      <c r="A53" s="79"/>
      <c r="B53" s="80"/>
      <c r="C53" s="80"/>
      <c r="D53" s="50"/>
      <c r="E53" s="80"/>
      <c r="F53" s="80"/>
      <c r="G53" s="80"/>
      <c r="H53" s="80"/>
      <c r="I53" s="50"/>
      <c r="J53" s="80"/>
      <c r="K53" s="80"/>
      <c r="L53" s="80"/>
      <c r="M53" s="80"/>
      <c r="N53" s="42"/>
      <c r="O53" s="42"/>
      <c r="P53" s="44"/>
      <c r="Q53" s="45"/>
      <c r="R53" s="46"/>
    </row>
    <row r="54" spans="1:18" s="47" customFormat="1" ht="9.6" hidden="1" customHeight="1">
      <c r="A54" s="78"/>
      <c r="B54" s="50"/>
      <c r="C54" s="50"/>
      <c r="D54" s="50"/>
      <c r="E54" s="67"/>
      <c r="F54" s="67"/>
      <c r="G54" s="74"/>
      <c r="H54" s="41"/>
      <c r="I54" s="59"/>
      <c r="J54" s="41"/>
      <c r="K54" s="41"/>
      <c r="L54" s="41"/>
      <c r="M54" s="62"/>
      <c r="N54" s="62"/>
      <c r="O54" s="62"/>
      <c r="P54" s="44"/>
      <c r="Q54" s="45"/>
      <c r="R54" s="46"/>
    </row>
    <row r="55" spans="1:18" s="47" customFormat="1" ht="9.6" hidden="1" customHeight="1">
      <c r="A55" s="79"/>
      <c r="B55" s="80"/>
      <c r="C55" s="80"/>
      <c r="D55" s="50"/>
      <c r="E55" s="80"/>
      <c r="F55" s="80"/>
      <c r="G55" s="80"/>
      <c r="H55" s="80"/>
      <c r="I55" s="50"/>
      <c r="J55" s="80"/>
      <c r="K55" s="80"/>
      <c r="L55" s="80"/>
      <c r="M55" s="81"/>
      <c r="N55" s="81"/>
      <c r="O55" s="81"/>
      <c r="P55" s="44"/>
      <c r="Q55" s="45"/>
      <c r="R55" s="46"/>
    </row>
    <row r="56" spans="1:18" s="47" customFormat="1" ht="9.6" hidden="1" customHeight="1">
      <c r="A56" s="78"/>
      <c r="B56" s="50"/>
      <c r="C56" s="50"/>
      <c r="D56" s="50"/>
      <c r="E56" s="80"/>
      <c r="F56" s="80"/>
      <c r="H56" s="82"/>
      <c r="I56" s="50"/>
      <c r="J56" s="80"/>
      <c r="K56" s="80"/>
      <c r="L56" s="80"/>
      <c r="M56" s="81"/>
      <c r="N56" s="81"/>
      <c r="O56" s="81"/>
      <c r="P56" s="44"/>
      <c r="Q56" s="45"/>
      <c r="R56" s="46"/>
    </row>
    <row r="57" spans="1:18" s="47" customFormat="1" ht="9.6" hidden="1" customHeight="1">
      <c r="A57" s="78"/>
      <c r="B57" s="80"/>
      <c r="C57" s="80"/>
      <c r="D57" s="50"/>
      <c r="E57" s="80"/>
      <c r="F57" s="80"/>
      <c r="G57" s="80"/>
      <c r="H57" s="80"/>
      <c r="I57" s="50"/>
      <c r="J57" s="80"/>
      <c r="K57" s="83"/>
      <c r="L57" s="80"/>
      <c r="M57" s="81"/>
      <c r="N57" s="81"/>
      <c r="O57" s="81"/>
      <c r="P57" s="44"/>
      <c r="Q57" s="45"/>
      <c r="R57" s="46"/>
    </row>
    <row r="58" spans="1:18" s="47" customFormat="1" ht="9.6" hidden="1" customHeight="1">
      <c r="A58" s="78"/>
      <c r="B58" s="50"/>
      <c r="C58" s="50"/>
      <c r="D58" s="50"/>
      <c r="E58" s="80"/>
      <c r="F58" s="80"/>
      <c r="H58" s="80"/>
      <c r="I58" s="50"/>
      <c r="J58" s="82"/>
      <c r="K58" s="50"/>
      <c r="L58" s="80"/>
      <c r="M58" s="81"/>
      <c r="N58" s="81"/>
      <c r="O58" s="81"/>
      <c r="P58" s="44"/>
      <c r="Q58" s="45"/>
      <c r="R58" s="46"/>
    </row>
    <row r="59" spans="1:18" s="47" customFormat="1" ht="9.6" hidden="1" customHeight="1">
      <c r="A59" s="78"/>
      <c r="B59" s="80"/>
      <c r="C59" s="80"/>
      <c r="D59" s="50"/>
      <c r="E59" s="80"/>
      <c r="F59" s="80"/>
      <c r="G59" s="80"/>
      <c r="H59" s="80"/>
      <c r="I59" s="50"/>
      <c r="J59" s="80"/>
      <c r="K59" s="80"/>
      <c r="L59" s="80"/>
      <c r="M59" s="81"/>
      <c r="N59" s="81"/>
      <c r="O59" s="81"/>
      <c r="P59" s="44"/>
      <c r="Q59" s="45"/>
      <c r="R59" s="84"/>
    </row>
    <row r="60" spans="1:18" s="47" customFormat="1" ht="9.6" hidden="1" customHeight="1">
      <c r="A60" s="78"/>
      <c r="B60" s="50"/>
      <c r="C60" s="50"/>
      <c r="D60" s="50"/>
      <c r="E60" s="80"/>
      <c r="F60" s="80"/>
      <c r="H60" s="82"/>
      <c r="I60" s="50"/>
      <c r="J60" s="80"/>
      <c r="K60" s="80"/>
      <c r="L60" s="80"/>
      <c r="M60" s="81"/>
      <c r="N60" s="81"/>
      <c r="O60" s="81"/>
      <c r="P60" s="44"/>
      <c r="Q60" s="45"/>
      <c r="R60" s="46"/>
    </row>
    <row r="61" spans="1:18" s="47" customFormat="1" ht="9.6" hidden="1" customHeight="1">
      <c r="A61" s="78"/>
      <c r="B61" s="80"/>
      <c r="C61" s="80"/>
      <c r="D61" s="50"/>
      <c r="E61" s="80"/>
      <c r="F61" s="80"/>
      <c r="G61" s="80"/>
      <c r="H61" s="80"/>
      <c r="I61" s="50"/>
      <c r="J61" s="80"/>
      <c r="K61" s="80"/>
      <c r="L61" s="80"/>
      <c r="M61" s="81"/>
      <c r="N61" s="81"/>
      <c r="O61" s="81"/>
      <c r="P61" s="44"/>
      <c r="Q61" s="45"/>
      <c r="R61" s="46"/>
    </row>
    <row r="62" spans="1:18" s="47" customFormat="1" ht="9" hidden="1" customHeight="1">
      <c r="A62" s="78"/>
      <c r="B62" s="50"/>
      <c r="C62" s="50"/>
      <c r="D62" s="50"/>
      <c r="E62" s="80"/>
      <c r="F62" s="80"/>
      <c r="H62" s="80"/>
      <c r="I62" s="50"/>
      <c r="J62" s="80"/>
      <c r="K62" s="80"/>
      <c r="L62" s="82"/>
      <c r="M62" s="50"/>
      <c r="N62" s="80"/>
      <c r="O62" s="81"/>
      <c r="P62" s="44"/>
      <c r="Q62" s="45"/>
      <c r="R62" s="46"/>
    </row>
    <row r="63" spans="1:18" s="47" customFormat="1" ht="9" hidden="1" customHeight="1">
      <c r="A63" s="78"/>
      <c r="B63" s="80"/>
      <c r="C63" s="80"/>
      <c r="D63" s="50"/>
      <c r="E63" s="80"/>
      <c r="F63" s="80"/>
      <c r="G63" s="80"/>
      <c r="H63" s="80"/>
      <c r="I63" s="50"/>
      <c r="J63" s="80"/>
      <c r="K63" s="80"/>
      <c r="L63" s="80"/>
      <c r="M63" s="81"/>
      <c r="N63" s="80"/>
      <c r="O63" s="81"/>
      <c r="P63" s="44"/>
      <c r="Q63" s="45"/>
      <c r="R63" s="46"/>
    </row>
    <row r="64" spans="1:18" s="47" customFormat="1" ht="9" hidden="1" customHeight="1">
      <c r="A64" s="78"/>
      <c r="B64" s="50"/>
      <c r="C64" s="50"/>
      <c r="D64" s="50"/>
      <c r="E64" s="80"/>
      <c r="F64" s="80"/>
      <c r="H64" s="82"/>
      <c r="I64" s="50"/>
      <c r="J64" s="80"/>
      <c r="K64" s="80"/>
      <c r="L64" s="80"/>
      <c r="M64" s="81"/>
      <c r="N64" s="81"/>
      <c r="O64" s="81"/>
      <c r="P64" s="44"/>
      <c r="Q64" s="45"/>
      <c r="R64" s="46"/>
    </row>
    <row r="65" spans="1:18" s="47" customFormat="1" ht="9" hidden="1" customHeight="1">
      <c r="A65" s="78"/>
      <c r="B65" s="80"/>
      <c r="C65" s="80"/>
      <c r="D65" s="50"/>
      <c r="E65" s="80"/>
      <c r="F65" s="80"/>
      <c r="G65" s="80"/>
      <c r="H65" s="80"/>
      <c r="I65" s="50"/>
      <c r="J65" s="80"/>
      <c r="K65" s="83"/>
      <c r="L65" s="80"/>
      <c r="M65" s="81"/>
      <c r="N65" s="81"/>
      <c r="O65" s="81"/>
      <c r="P65" s="44"/>
      <c r="Q65" s="45"/>
      <c r="R65" s="46"/>
    </row>
    <row r="66" spans="1:18" s="47" customFormat="1" ht="9" hidden="1" customHeight="1">
      <c r="A66" s="78"/>
      <c r="B66" s="50"/>
      <c r="C66" s="50"/>
      <c r="D66" s="50"/>
      <c r="E66" s="80"/>
      <c r="F66" s="80"/>
      <c r="H66" s="80"/>
      <c r="I66" s="50"/>
      <c r="J66" s="82"/>
      <c r="K66" s="50"/>
      <c r="L66" s="80"/>
      <c r="M66" s="81"/>
      <c r="N66" s="81"/>
      <c r="O66" s="81"/>
      <c r="P66" s="44"/>
      <c r="Q66" s="45"/>
      <c r="R66" s="46"/>
    </row>
    <row r="67" spans="1:18" s="47" customFormat="1" ht="9" hidden="1" customHeight="1">
      <c r="A67" s="78"/>
      <c r="B67" s="80"/>
      <c r="C67" s="80"/>
      <c r="D67" s="50"/>
      <c r="E67" s="80"/>
      <c r="F67" s="80"/>
      <c r="G67" s="80"/>
      <c r="H67" s="80"/>
      <c r="I67" s="50"/>
      <c r="J67" s="80"/>
      <c r="K67" s="80"/>
      <c r="L67" s="80"/>
      <c r="M67" s="81"/>
      <c r="N67" s="81"/>
      <c r="O67" s="81"/>
      <c r="P67" s="44"/>
      <c r="Q67" s="45"/>
      <c r="R67" s="46"/>
    </row>
    <row r="68" spans="1:18" s="47" customFormat="1" ht="14.25" hidden="1" customHeight="1">
      <c r="A68" s="78"/>
      <c r="B68" s="50"/>
      <c r="C68" s="50"/>
      <c r="D68" s="50"/>
      <c r="E68" s="80"/>
      <c r="F68" s="80"/>
      <c r="H68" s="82"/>
      <c r="I68" s="50"/>
      <c r="J68" s="80"/>
      <c r="K68" s="80"/>
      <c r="L68" s="80"/>
      <c r="M68" s="81"/>
      <c r="N68" s="81"/>
      <c r="O68" s="81"/>
      <c r="P68" s="44"/>
      <c r="Q68" s="45"/>
      <c r="R68" s="46"/>
    </row>
    <row r="69" spans="1:18" s="47" customFormat="1" ht="9.6" hidden="1" customHeight="1">
      <c r="A69" s="79"/>
      <c r="B69" s="80"/>
      <c r="C69" s="80"/>
      <c r="D69" s="50"/>
      <c r="E69" s="80"/>
      <c r="F69" s="80"/>
      <c r="G69" s="80"/>
      <c r="H69" s="80"/>
      <c r="I69" s="50"/>
      <c r="J69" s="80"/>
      <c r="K69" s="80"/>
      <c r="L69" s="80"/>
      <c r="M69" s="80"/>
      <c r="N69" s="42"/>
      <c r="O69" s="42"/>
      <c r="P69" s="44"/>
      <c r="Q69" s="45"/>
      <c r="R69" s="46"/>
    </row>
    <row r="70" spans="1:18" s="91" customFormat="1" ht="6.75" customHeight="1">
      <c r="A70" s="85"/>
      <c r="B70" s="85"/>
      <c r="C70" s="85"/>
      <c r="D70" s="85"/>
      <c r="E70" s="86"/>
      <c r="F70" s="86"/>
      <c r="G70" s="86"/>
      <c r="H70" s="86"/>
      <c r="I70" s="87"/>
      <c r="J70" s="88"/>
      <c r="K70" s="89"/>
      <c r="L70" s="88"/>
      <c r="M70" s="89"/>
      <c r="N70" s="88"/>
      <c r="O70" s="89"/>
      <c r="P70" s="88"/>
      <c r="Q70" s="89"/>
      <c r="R70" s="90"/>
    </row>
    <row r="71" spans="1:18" s="104" customFormat="1" ht="10.5" customHeight="1">
      <c r="A71" s="92" t="s">
        <v>34</v>
      </c>
      <c r="B71" s="93"/>
      <c r="C71" s="94"/>
      <c r="D71" s="95" t="s">
        <v>35</v>
      </c>
      <c r="E71" s="96" t="s">
        <v>36</v>
      </c>
      <c r="F71" s="95"/>
      <c r="G71" s="97"/>
      <c r="H71" s="98"/>
      <c r="I71" s="95" t="s">
        <v>35</v>
      </c>
      <c r="J71" s="96" t="s">
        <v>37</v>
      </c>
      <c r="K71" s="99"/>
      <c r="L71" s="96" t="s">
        <v>38</v>
      </c>
      <c r="M71" s="100"/>
      <c r="N71" s="101" t="s">
        <v>39</v>
      </c>
      <c r="O71" s="101"/>
      <c r="P71" s="102"/>
      <c r="Q71" s="103"/>
    </row>
    <row r="72" spans="1:18" s="104" customFormat="1" ht="9" customHeight="1">
      <c r="A72" s="105" t="s">
        <v>40</v>
      </c>
      <c r="B72" s="106"/>
      <c r="C72" s="107"/>
      <c r="D72" s="108">
        <v>1</v>
      </c>
      <c r="E72" s="109" t="str">
        <f>IF(D72&gt;$Q$79,,UPPER(VLOOKUP(D72,'[3]Girls Si Main Draw Prep'!$A$7:$R$134,2)))</f>
        <v>KING</v>
      </c>
      <c r="F72" s="110"/>
      <c r="G72" s="109"/>
      <c r="H72" s="111"/>
      <c r="I72" s="112" t="s">
        <v>41</v>
      </c>
      <c r="J72" s="106"/>
      <c r="K72" s="113"/>
      <c r="L72" s="106"/>
      <c r="M72" s="114"/>
      <c r="N72" s="115" t="s">
        <v>42</v>
      </c>
      <c r="O72" s="116"/>
      <c r="P72" s="116"/>
      <c r="Q72" s="117"/>
    </row>
    <row r="73" spans="1:18" s="104" customFormat="1" ht="9" customHeight="1">
      <c r="A73" s="105" t="s">
        <v>43</v>
      </c>
      <c r="B73" s="106"/>
      <c r="C73" s="107"/>
      <c r="D73" s="108">
        <v>2</v>
      </c>
      <c r="E73" s="109" t="str">
        <f>IF(D73&gt;$Q$79,,UPPER(VLOOKUP(D73,'[3]Girls Si Main Draw Prep'!$A$7:$R$134,2)))</f>
        <v>JAMES</v>
      </c>
      <c r="F73" s="110"/>
      <c r="G73" s="109"/>
      <c r="H73" s="111"/>
      <c r="I73" s="112" t="s">
        <v>44</v>
      </c>
      <c r="J73" s="106"/>
      <c r="K73" s="113"/>
      <c r="L73" s="106"/>
      <c r="M73" s="114"/>
      <c r="N73" s="118"/>
      <c r="O73" s="119"/>
      <c r="P73" s="120"/>
      <c r="Q73" s="121"/>
    </row>
    <row r="74" spans="1:18" s="104" customFormat="1" ht="9" customHeight="1">
      <c r="A74" s="122" t="s">
        <v>45</v>
      </c>
      <c r="B74" s="120"/>
      <c r="C74" s="123"/>
      <c r="D74" s="108">
        <v>3</v>
      </c>
      <c r="E74" s="109">
        <f>IF(D74&gt;$Q$79,,UPPER(VLOOKUP(D74,'[3]Girls Si Main Draw Prep'!$A$7:$R$134,2)))</f>
        <v>0</v>
      </c>
      <c r="F74" s="110"/>
      <c r="G74" s="109"/>
      <c r="H74" s="111"/>
      <c r="I74" s="112" t="s">
        <v>46</v>
      </c>
      <c r="J74" s="106"/>
      <c r="K74" s="113"/>
      <c r="L74" s="106"/>
      <c r="M74" s="114"/>
      <c r="N74" s="115" t="s">
        <v>47</v>
      </c>
      <c r="O74" s="116"/>
      <c r="P74" s="116"/>
      <c r="Q74" s="117"/>
    </row>
    <row r="75" spans="1:18" s="104" customFormat="1" ht="9" customHeight="1">
      <c r="A75" s="124"/>
      <c r="B75" s="24"/>
      <c r="C75" s="125"/>
      <c r="D75" s="108">
        <v>4</v>
      </c>
      <c r="E75" s="109">
        <f>IF(D75&gt;$Q$79,,UPPER(VLOOKUP(D75,'[3]Girls Si Main Draw Prep'!$A$7:$R$134,2)))</f>
        <v>0</v>
      </c>
      <c r="F75" s="110"/>
      <c r="G75" s="109"/>
      <c r="H75" s="111"/>
      <c r="I75" s="112" t="s">
        <v>48</v>
      </c>
      <c r="J75" s="106"/>
      <c r="K75" s="113"/>
      <c r="L75" s="106"/>
      <c r="M75" s="114"/>
      <c r="N75" s="106"/>
      <c r="O75" s="113"/>
      <c r="P75" s="106"/>
      <c r="Q75" s="114"/>
    </row>
    <row r="76" spans="1:18" s="104" customFormat="1" ht="9" customHeight="1">
      <c r="A76" s="126" t="s">
        <v>49</v>
      </c>
      <c r="B76" s="127"/>
      <c r="C76" s="128"/>
      <c r="D76" s="108"/>
      <c r="E76" s="109"/>
      <c r="F76" s="110"/>
      <c r="G76" s="109"/>
      <c r="H76" s="111"/>
      <c r="I76" s="112" t="s">
        <v>50</v>
      </c>
      <c r="J76" s="106"/>
      <c r="K76" s="113"/>
      <c r="L76" s="106"/>
      <c r="M76" s="114"/>
      <c r="N76" s="120"/>
      <c r="O76" s="119"/>
      <c r="P76" s="120"/>
      <c r="Q76" s="121"/>
    </row>
    <row r="77" spans="1:18" s="104" customFormat="1" ht="9" customHeight="1">
      <c r="A77" s="105" t="s">
        <v>40</v>
      </c>
      <c r="B77" s="106"/>
      <c r="C77" s="107"/>
      <c r="D77" s="108"/>
      <c r="E77" s="109"/>
      <c r="F77" s="110"/>
      <c r="G77" s="109"/>
      <c r="H77" s="111"/>
      <c r="I77" s="112" t="s">
        <v>51</v>
      </c>
      <c r="J77" s="106"/>
      <c r="K77" s="113"/>
      <c r="L77" s="106"/>
      <c r="M77" s="114"/>
      <c r="N77" s="115" t="s">
        <v>52</v>
      </c>
      <c r="O77" s="116"/>
      <c r="P77" s="116"/>
      <c r="Q77" s="117"/>
    </row>
    <row r="78" spans="1:18" s="104" customFormat="1" ht="9" customHeight="1">
      <c r="A78" s="105" t="s">
        <v>53</v>
      </c>
      <c r="B78" s="106"/>
      <c r="C78" s="129"/>
      <c r="D78" s="108"/>
      <c r="E78" s="109"/>
      <c r="F78" s="110"/>
      <c r="G78" s="109"/>
      <c r="H78" s="111"/>
      <c r="I78" s="112" t="s">
        <v>54</v>
      </c>
      <c r="J78" s="106"/>
      <c r="K78" s="113"/>
      <c r="L78" s="106"/>
      <c r="M78" s="114"/>
      <c r="N78" s="106"/>
      <c r="O78" s="113"/>
      <c r="P78" s="106"/>
      <c r="Q78" s="114"/>
    </row>
    <row r="79" spans="1:18" s="104" customFormat="1" ht="9" customHeight="1">
      <c r="A79" s="122" t="s">
        <v>55</v>
      </c>
      <c r="B79" s="120"/>
      <c r="C79" s="130"/>
      <c r="D79" s="131"/>
      <c r="E79" s="132"/>
      <c r="F79" s="133"/>
      <c r="G79" s="132"/>
      <c r="H79" s="134"/>
      <c r="I79" s="135" t="s">
        <v>56</v>
      </c>
      <c r="J79" s="120"/>
      <c r="K79" s="119"/>
      <c r="L79" s="120"/>
      <c r="M79" s="121"/>
      <c r="N79" s="120">
        <f>Q4</f>
        <v>0</v>
      </c>
      <c r="O79" s="119"/>
      <c r="P79" s="120"/>
      <c r="Q79" s="136">
        <f>MIN(4,'[3]Girls Si Main Draw Prep'!R5)</f>
        <v>2</v>
      </c>
    </row>
  </sheetData>
  <mergeCells count="1">
    <mergeCell ref="A4:C4"/>
  </mergeCells>
  <phoneticPr fontId="0" type="noConversion"/>
  <conditionalFormatting sqref="F67:H67 F51:H51 F53:H53 F39:H39 F41:H41 F43:H43 F45:H45 F47:H47 G23 G25 G27 G29 G31 G33 G35 G37 F49:H49 F69:H69 F55:H55 F57:H57 F59:H59 F61:H61 F63:H63 F65:H65 G7 G9 G11 G13 G15 G17 G19 G21">
    <cfRule type="expression" dxfId="139" priority="14" stopIfTrue="1">
      <formula>AND($D7&lt;9,$C7&gt;0)</formula>
    </cfRule>
  </conditionalFormatting>
  <conditionalFormatting sqref="H40 H60 J50 H24 H48 H32 J58 H68 H36 H56 J66 H64 J10 L46 H28 L14 J18 J26 J34 L30 L62 H44 J42 H52 H8 H16 H20 H12 N22">
    <cfRule type="expression" dxfId="138" priority="11" stopIfTrue="1">
      <formula>AND($N$1="CU",H8="Umpire")</formula>
    </cfRule>
    <cfRule type="expression" dxfId="137" priority="12" stopIfTrue="1">
      <formula>AND($N$1="CU",H8&lt;&gt;"Umpire",I8&lt;&gt;"")</formula>
    </cfRule>
    <cfRule type="expression" dxfId="136" priority="13" stopIfTrue="1">
      <formula>AND($N$1="CU",H8&lt;&gt;"Umpire")</formula>
    </cfRule>
  </conditionalFormatting>
  <conditionalFormatting sqref="D53 D47 D45 D43 D41 D39 D69 D67 D49 D65 D63 D61 D59 D57 D55 D51">
    <cfRule type="expression" dxfId="135" priority="10" stopIfTrue="1">
      <formula>AND($D39&lt;9,$C39&gt;0)</formula>
    </cfRule>
  </conditionalFormatting>
  <conditionalFormatting sqref="E55 E57 E59 E61 E63 E65 E67 E69 E39 E41 E43 E45 E47 E49 E51 E53">
    <cfRule type="cellIs" dxfId="134" priority="8" stopIfTrue="1" operator="equal">
      <formula>"Bye"</formula>
    </cfRule>
    <cfRule type="expression" dxfId="133" priority="9" stopIfTrue="1">
      <formula>AND($D39&lt;9,$C39&gt;0)</formula>
    </cfRule>
  </conditionalFormatting>
  <conditionalFormatting sqref="L10 L18 L26 L34 N30 N62 L58 L66 N14 N46 L42 L50 P22 J8 J12 J16 J20 J24 J28 J32 J36 J56 J60 J64 J68 J40 J44 J48 J52">
    <cfRule type="expression" dxfId="132" priority="6" stopIfTrue="1">
      <formula>I8="as"</formula>
    </cfRule>
    <cfRule type="expression" dxfId="131" priority="7" stopIfTrue="1">
      <formula>I8="bs"</formula>
    </cfRule>
  </conditionalFormatting>
  <conditionalFormatting sqref="B7 B9 B11 B13 B15 B17 B19 B21 B23 B25 B27 B29 B31 B33 B35 B37 B55 B57 B59 B61 B63 B65 B67 B69 B39 B41 B43 B45 B47 B49 B51 B53">
    <cfRule type="cellIs" dxfId="130" priority="4" stopIfTrue="1" operator="equal">
      <formula>"QA"</formula>
    </cfRule>
    <cfRule type="cellIs" dxfId="129" priority="5" stopIfTrue="1" operator="equal">
      <formula>"DA"</formula>
    </cfRule>
  </conditionalFormatting>
  <conditionalFormatting sqref="I8 I12 I16 I20 I24 I28 I32 I36 M30 M14 K10 K34 Q79 K18 K26 O22">
    <cfRule type="expression" dxfId="128" priority="3" stopIfTrue="1">
      <formula>$N$1="CU"</formula>
    </cfRule>
  </conditionalFormatting>
  <conditionalFormatting sqref="E35 E37 E25 E33 E31 E29 E27 E23 E19 E21 E9 E17 E15 E13 E11 E7">
    <cfRule type="cellIs" dxfId="127" priority="2" stopIfTrue="1" operator="equal">
      <formula>"Bye"</formula>
    </cfRule>
  </conditionalFormatting>
  <conditionalFormatting sqref="D7 D9 D11 D13 D15 D17 D19 D21 D23 D25 D27 D29 D31 D33 D35 D37">
    <cfRule type="expression" dxfId="126" priority="1"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paperSize="9" orientation="landscape" horizontalDpi="360" verticalDpi="200"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workbookViewId="0">
      <selection activeCell="G82" sqref="G82"/>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7" customWidth="1"/>
    <col min="10" max="10" width="10.7109375" customWidth="1"/>
    <col min="11" max="11" width="1.7109375" style="137" customWidth="1"/>
    <col min="12" max="12" width="10.7109375" customWidth="1"/>
    <col min="13" max="13" width="1.7109375" style="138" customWidth="1"/>
    <col min="14" max="14" width="10.7109375" customWidth="1"/>
    <col min="15" max="15" width="1.7109375" style="137" customWidth="1"/>
    <col min="16" max="16" width="10.7109375" customWidth="1"/>
    <col min="17" max="17" width="4" style="138" customWidth="1"/>
    <col min="18" max="18" width="9.140625" hidden="1" customWidth="1"/>
    <col min="19" max="19" width="8.7109375" customWidth="1"/>
    <col min="20" max="20" width="9.140625" hidden="1" customWidth="1"/>
  </cols>
  <sheetData>
    <row r="1" spans="1:20" s="7" customFormat="1" ht="21.75" customHeight="1">
      <c r="A1" s="1" t="s">
        <v>0</v>
      </c>
      <c r="B1" s="1"/>
      <c r="C1" s="2"/>
      <c r="D1" s="2"/>
      <c r="E1" s="2"/>
      <c r="F1" s="2"/>
      <c r="G1" s="2"/>
      <c r="H1" s="2"/>
      <c r="I1" s="3"/>
      <c r="J1" s="4" t="s">
        <v>57</v>
      </c>
      <c r="K1" s="5"/>
      <c r="L1" s="6"/>
      <c r="M1" s="3"/>
      <c r="N1" s="3" t="s">
        <v>2</v>
      </c>
      <c r="O1" s="3"/>
      <c r="P1" s="2"/>
      <c r="Q1" s="3"/>
    </row>
    <row r="2" spans="1:20" s="12" customFormat="1">
      <c r="A2" s="8"/>
      <c r="B2" s="8"/>
      <c r="C2" s="8"/>
      <c r="D2" s="8"/>
      <c r="E2" s="8"/>
      <c r="F2" s="9"/>
      <c r="G2" s="10"/>
      <c r="H2" s="10"/>
      <c r="I2" s="11"/>
      <c r="J2" s="5" t="s">
        <v>3</v>
      </c>
      <c r="K2" s="5"/>
      <c r="L2" s="5"/>
      <c r="M2" s="11"/>
      <c r="N2" s="10"/>
      <c r="O2" s="11"/>
      <c r="P2" s="10"/>
      <c r="Q2" s="11"/>
    </row>
    <row r="3" spans="1:20" s="16" customFormat="1" ht="11.25" customHeight="1">
      <c r="A3" s="13" t="s">
        <v>4</v>
      </c>
      <c r="B3" s="13"/>
      <c r="C3" s="13"/>
      <c r="D3" s="13"/>
      <c r="E3" s="13"/>
      <c r="F3" s="13" t="s">
        <v>5</v>
      </c>
      <c r="G3" s="13"/>
      <c r="H3" s="13"/>
      <c r="I3" s="14"/>
      <c r="J3" s="13" t="s">
        <v>6</v>
      </c>
      <c r="K3" s="14"/>
      <c r="L3" s="13" t="s">
        <v>7</v>
      </c>
      <c r="M3" s="14"/>
      <c r="N3" s="13"/>
      <c r="O3" s="14"/>
      <c r="P3" s="13"/>
      <c r="Q3" s="15" t="s">
        <v>8</v>
      </c>
    </row>
    <row r="4" spans="1:20" s="23" customFormat="1" ht="11.25" customHeight="1" thickBot="1">
      <c r="A4" s="170">
        <v>41133</v>
      </c>
      <c r="B4" s="170"/>
      <c r="C4" s="170"/>
      <c r="D4" s="17"/>
      <c r="E4" s="17"/>
      <c r="F4" s="17" t="s">
        <v>9</v>
      </c>
      <c r="G4" s="18"/>
      <c r="H4" s="17"/>
      <c r="I4" s="19"/>
      <c r="J4" s="20">
        <f>'[4]Week SetUp'!$D$10</f>
        <v>0</v>
      </c>
      <c r="K4" s="19"/>
      <c r="L4" s="21">
        <f>'[4]Week SetUp'!$A$12</f>
        <v>0</v>
      </c>
      <c r="M4" s="19"/>
      <c r="N4" s="17"/>
      <c r="O4" s="19"/>
      <c r="P4" s="17" t="s">
        <v>10</v>
      </c>
      <c r="Q4" s="22"/>
    </row>
    <row r="5" spans="1:20" s="16" customFormat="1" ht="9">
      <c r="A5" s="24"/>
      <c r="B5" s="25" t="s">
        <v>11</v>
      </c>
      <c r="C5" s="25" t="s">
        <v>12</v>
      </c>
      <c r="D5" s="25" t="s">
        <v>13</v>
      </c>
      <c r="E5" s="26" t="s">
        <v>14</v>
      </c>
      <c r="F5" s="26" t="s">
        <v>15</v>
      </c>
      <c r="G5" s="26"/>
      <c r="H5" s="26" t="s">
        <v>16</v>
      </c>
      <c r="I5" s="26"/>
      <c r="J5" s="25" t="s">
        <v>18</v>
      </c>
      <c r="K5" s="27"/>
      <c r="L5" s="25" t="s">
        <v>19</v>
      </c>
      <c r="M5" s="27"/>
      <c r="N5" s="25" t="s">
        <v>20</v>
      </c>
      <c r="O5" s="27"/>
      <c r="P5" s="25"/>
      <c r="Q5" s="28"/>
    </row>
    <row r="6" spans="1:20" s="16" customFormat="1" ht="3.75" customHeight="1" thickBot="1">
      <c r="A6" s="29"/>
      <c r="B6" s="30"/>
      <c r="C6" s="31"/>
      <c r="D6" s="30"/>
      <c r="E6" s="32"/>
      <c r="F6" s="32"/>
      <c r="G6" s="33"/>
      <c r="H6" s="32"/>
      <c r="I6" s="34"/>
      <c r="J6" s="30"/>
      <c r="K6" s="34"/>
      <c r="L6" s="30"/>
      <c r="M6" s="34"/>
      <c r="N6" s="30"/>
      <c r="O6" s="34"/>
      <c r="P6" s="30"/>
      <c r="Q6" s="35"/>
    </row>
    <row r="7" spans="1:20" s="47" customFormat="1" ht="10.5" customHeight="1">
      <c r="A7" s="36">
        <v>1</v>
      </c>
      <c r="B7" s="37">
        <f>IF($D7="","",VLOOKUP($D7,'[4]Girls Si Main Draw Prep'!$A$7:$P$22,15))</f>
        <v>0</v>
      </c>
      <c r="C7" s="37">
        <f>IF($D7="","",VLOOKUP($D7,'[4]Girls Si Main Draw Prep'!$A$7:$P$22,16))</f>
        <v>0</v>
      </c>
      <c r="D7" s="38">
        <v>1</v>
      </c>
      <c r="E7" s="39" t="str">
        <f>UPPER(IF($D7="","",VLOOKUP($D7,'[4]Girls Si Main Draw Prep'!$A$7:$P$22,2)))</f>
        <v>VON WALDAU</v>
      </c>
      <c r="F7" s="39" t="str">
        <f>IF($D7="","",VLOOKUP($D7,'[4]Girls Si Main Draw Prep'!$A$7:$P$22,3))</f>
        <v>Flynn</v>
      </c>
      <c r="G7" s="39"/>
      <c r="H7" s="39">
        <f>IF($D7="","",VLOOKUP($D7,'[4]Girls Si Main Draw Prep'!$A$7:$P$22,4))</f>
        <v>0</v>
      </c>
      <c r="I7" s="40"/>
      <c r="J7" s="41"/>
      <c r="K7" s="41"/>
      <c r="L7" s="41"/>
      <c r="M7" s="41"/>
      <c r="N7" s="42"/>
      <c r="O7" s="43"/>
      <c r="P7" s="44"/>
      <c r="Q7" s="45"/>
      <c r="R7" s="46"/>
      <c r="T7" s="48" t="e">
        <f>#REF!</f>
        <v>#REF!</v>
      </c>
    </row>
    <row r="8" spans="1:20" s="47" customFormat="1" ht="9.6" customHeight="1">
      <c r="A8" s="49"/>
      <c r="B8" s="50"/>
      <c r="C8" s="50"/>
      <c r="D8" s="50"/>
      <c r="E8" s="41"/>
      <c r="F8" s="41"/>
      <c r="G8" s="51"/>
      <c r="H8" s="52"/>
      <c r="I8" s="53"/>
      <c r="J8" s="54" t="s">
        <v>58</v>
      </c>
      <c r="K8" s="54"/>
      <c r="L8" s="41"/>
      <c r="M8" s="41"/>
      <c r="N8" s="42"/>
      <c r="O8" s="43"/>
      <c r="P8" s="44"/>
      <c r="Q8" s="45"/>
      <c r="R8" s="46"/>
      <c r="T8" s="55" t="e">
        <f>#REF!</f>
        <v>#REF!</v>
      </c>
    </row>
    <row r="9" spans="1:20" s="47" customFormat="1" ht="9.6" customHeight="1">
      <c r="A9" s="49">
        <v>2</v>
      </c>
      <c r="B9" s="37">
        <f>IF($D9="","",VLOOKUP($D9,'[4]Girls Si Main Draw Prep'!$A$7:$P$22,15))</f>
        <v>0</v>
      </c>
      <c r="C9" s="37">
        <f>IF($D9="","",VLOOKUP($D9,'[4]Girls Si Main Draw Prep'!$A$7:$P$22,16))</f>
        <v>0</v>
      </c>
      <c r="D9" s="38">
        <v>7</v>
      </c>
      <c r="E9" s="37" t="str">
        <f>UPPER(IF($D9="","",VLOOKUP($D9,'[4]Girls Si Main Draw Prep'!$A$7:$P$22,2)))</f>
        <v>LOCHAN</v>
      </c>
      <c r="F9" s="37" t="str">
        <f>IF($D9="","",VLOOKUP($D9,'[4]Girls Si Main Draw Prep'!$A$7:$P$22,3))</f>
        <v>Jesse</v>
      </c>
      <c r="G9" s="37"/>
      <c r="H9" s="37">
        <f>IF($D9="","",VLOOKUP($D9,'[4]Girls Si Main Draw Prep'!$A$7:$P$22,4))</f>
        <v>0</v>
      </c>
      <c r="I9" s="56"/>
      <c r="J9" s="41" t="s">
        <v>25</v>
      </c>
      <c r="K9" s="57"/>
      <c r="L9" s="41"/>
      <c r="M9" s="41"/>
      <c r="N9" s="42"/>
      <c r="O9" s="43"/>
      <c r="P9" s="44"/>
      <c r="Q9" s="45"/>
      <c r="R9" s="46"/>
      <c r="T9" s="55" t="e">
        <f>#REF!</f>
        <v>#REF!</v>
      </c>
    </row>
    <row r="10" spans="1:20" s="47" customFormat="1" ht="9.6" customHeight="1">
      <c r="A10" s="49"/>
      <c r="B10" s="50"/>
      <c r="C10" s="50"/>
      <c r="D10" s="58"/>
      <c r="E10" s="41"/>
      <c r="F10" s="41"/>
      <c r="G10" s="51"/>
      <c r="H10" s="41"/>
      <c r="I10" s="59"/>
      <c r="J10" s="52"/>
      <c r="K10" s="60"/>
      <c r="L10" s="54" t="s">
        <v>59</v>
      </c>
      <c r="M10" s="61"/>
      <c r="N10" s="62"/>
      <c r="O10" s="62"/>
      <c r="P10" s="44"/>
      <c r="Q10" s="45"/>
      <c r="R10" s="46"/>
      <c r="T10" s="55" t="e">
        <f>#REF!</f>
        <v>#REF!</v>
      </c>
    </row>
    <row r="11" spans="1:20" s="47" customFormat="1" ht="9.6" customHeight="1">
      <c r="A11" s="49">
        <v>3</v>
      </c>
      <c r="B11" s="37">
        <f>IF($D11="","",VLOOKUP($D11,'[4]Girls Si Main Draw Prep'!$A$7:$P$22,15))</f>
        <v>0</v>
      </c>
      <c r="C11" s="37">
        <f>IF($D11="","",VLOOKUP($D11,'[4]Girls Si Main Draw Prep'!$A$7:$P$22,16))</f>
        <v>0</v>
      </c>
      <c r="D11" s="38">
        <v>8</v>
      </c>
      <c r="E11" s="37" t="str">
        <f>UPPER(IF($D11="","",VLOOKUP($D11,'[4]Girls Si Main Draw Prep'!$A$7:$P$22,2)))</f>
        <v>JOSEPH</v>
      </c>
      <c r="F11" s="37" t="str">
        <f>IF($D11="","",VLOOKUP($D11,'[4]Girls Si Main Draw Prep'!$A$7:$P$22,3))</f>
        <v>Xavier</v>
      </c>
      <c r="G11" s="37"/>
      <c r="H11" s="37">
        <f>IF($D11="","",VLOOKUP($D11,'[4]Girls Si Main Draw Prep'!$A$7:$P$22,4))</f>
        <v>0</v>
      </c>
      <c r="I11" s="40"/>
      <c r="J11" s="41"/>
      <c r="K11" s="63"/>
      <c r="L11" s="41" t="s">
        <v>60</v>
      </c>
      <c r="M11" s="64"/>
      <c r="N11" s="62"/>
      <c r="O11" s="62"/>
      <c r="P11" s="44"/>
      <c r="Q11" s="45"/>
      <c r="R11" s="46"/>
      <c r="T11" s="55" t="e">
        <f>#REF!</f>
        <v>#REF!</v>
      </c>
    </row>
    <row r="12" spans="1:20" s="47" customFormat="1" ht="9.6" customHeight="1">
      <c r="A12" s="49"/>
      <c r="B12" s="50"/>
      <c r="C12" s="50"/>
      <c r="D12" s="58"/>
      <c r="E12" s="41"/>
      <c r="F12" s="41"/>
      <c r="G12" s="51"/>
      <c r="H12" s="52"/>
      <c r="I12" s="53"/>
      <c r="J12" s="54" t="s">
        <v>61</v>
      </c>
      <c r="K12" s="65"/>
      <c r="L12" s="41"/>
      <c r="M12" s="64"/>
      <c r="N12" s="62"/>
      <c r="O12" s="62"/>
      <c r="P12" s="44"/>
      <c r="Q12" s="45"/>
      <c r="R12" s="46"/>
      <c r="T12" s="55" t="e">
        <f>#REF!</f>
        <v>#REF!</v>
      </c>
    </row>
    <row r="13" spans="1:20" s="47" customFormat="1" ht="9.6" customHeight="1">
      <c r="A13" s="49">
        <v>4</v>
      </c>
      <c r="B13" s="37">
        <f>IF($D13="","",VLOOKUP($D13,'[4]Girls Si Main Draw Prep'!$A$7:$P$22,15))</f>
        <v>0</v>
      </c>
      <c r="C13" s="37">
        <f>IF($D13="","",VLOOKUP($D13,'[4]Girls Si Main Draw Prep'!$A$7:$P$22,16))</f>
        <v>0</v>
      </c>
      <c r="D13" s="38">
        <v>6</v>
      </c>
      <c r="E13" s="37" t="str">
        <f>UPPER(IF($D13="","",VLOOKUP($D13,'[4]Girls Si Main Draw Prep'!$A$7:$P$22,2)))</f>
        <v>CRAWFORD</v>
      </c>
      <c r="F13" s="37" t="str">
        <f>IF($D13="","",VLOOKUP($D13,'[4]Girls Si Main Draw Prep'!$A$7:$P$22,3))</f>
        <v>Andrae</v>
      </c>
      <c r="G13" s="37"/>
      <c r="H13" s="37">
        <f>IF($D13="","",VLOOKUP($D13,'[4]Girls Si Main Draw Prep'!$A$7:$P$22,4))</f>
        <v>0</v>
      </c>
      <c r="I13" s="66"/>
      <c r="J13" s="41" t="s">
        <v>62</v>
      </c>
      <c r="K13" s="41"/>
      <c r="L13" s="41"/>
      <c r="M13" s="64"/>
      <c r="N13" s="62"/>
      <c r="O13" s="62"/>
      <c r="P13" s="44"/>
      <c r="Q13" s="45"/>
      <c r="R13" s="46"/>
      <c r="T13" s="55" t="e">
        <f>#REF!</f>
        <v>#REF!</v>
      </c>
    </row>
    <row r="14" spans="1:20" s="47" customFormat="1" ht="9.6" customHeight="1">
      <c r="A14" s="49"/>
      <c r="B14" s="50"/>
      <c r="C14" s="50"/>
      <c r="D14" s="58"/>
      <c r="E14" s="41"/>
      <c r="F14" s="41"/>
      <c r="G14" s="51"/>
      <c r="H14" s="67"/>
      <c r="I14" s="59"/>
      <c r="J14" s="41"/>
      <c r="K14" s="41"/>
      <c r="L14" s="52"/>
      <c r="M14" s="60"/>
      <c r="N14" s="54" t="s">
        <v>58</v>
      </c>
      <c r="O14" s="61"/>
      <c r="P14" s="44"/>
      <c r="Q14" s="45"/>
      <c r="R14" s="46"/>
      <c r="T14" s="55" t="e">
        <f>#REF!</f>
        <v>#REF!</v>
      </c>
    </row>
    <row r="15" spans="1:20" s="47" customFormat="1" ht="9.6" customHeight="1">
      <c r="A15" s="36">
        <v>5</v>
      </c>
      <c r="B15" s="37">
        <f>IF($D15="","",VLOOKUP($D15,'[4]Girls Si Main Draw Prep'!$A$7:$P$22,15))</f>
        <v>0</v>
      </c>
      <c r="C15" s="37">
        <f>IF($D15="","",VLOOKUP($D15,'[4]Girls Si Main Draw Prep'!$A$7:$P$22,16))</f>
        <v>0</v>
      </c>
      <c r="D15" s="38">
        <v>3</v>
      </c>
      <c r="E15" s="37" t="str">
        <f>UPPER(IF($D15="","",VLOOKUP($D15,'[4]Girls Si Main Draw Prep'!$A$7:$P$22,2)))</f>
        <v>RAMKISSOON</v>
      </c>
      <c r="F15" s="37" t="str">
        <f>IF($D15="","",VLOOKUP($D15,'[4]Girls Si Main Draw Prep'!$A$7:$P$22,3))</f>
        <v>Adam</v>
      </c>
      <c r="G15" s="37"/>
      <c r="H15" s="39">
        <f>IF($D15="","",VLOOKUP($D15,'[4]Girls Si Main Draw Prep'!$A$7:$P$22,4))</f>
        <v>0</v>
      </c>
      <c r="I15" s="68"/>
      <c r="J15" s="41"/>
      <c r="K15" s="41"/>
      <c r="L15" s="41"/>
      <c r="M15" s="64"/>
      <c r="N15" s="69" t="s">
        <v>23</v>
      </c>
      <c r="O15" s="70"/>
      <c r="P15" s="44"/>
      <c r="Q15" s="45"/>
      <c r="R15" s="46"/>
      <c r="T15" s="55" t="e">
        <f>#REF!</f>
        <v>#REF!</v>
      </c>
    </row>
    <row r="16" spans="1:20" s="47" customFormat="1" ht="9.6" customHeight="1" thickBot="1">
      <c r="A16" s="49"/>
      <c r="B16" s="50"/>
      <c r="C16" s="50"/>
      <c r="D16" s="58"/>
      <c r="E16" s="41"/>
      <c r="F16" s="41"/>
      <c r="G16" s="51"/>
      <c r="H16" s="52"/>
      <c r="I16" s="53" t="s">
        <v>28</v>
      </c>
      <c r="J16" s="54" t="s">
        <v>63</v>
      </c>
      <c r="K16" s="54"/>
      <c r="L16" s="41"/>
      <c r="M16" s="64"/>
      <c r="N16" s="71"/>
      <c r="O16" s="71"/>
      <c r="P16" s="44"/>
      <c r="Q16" s="45"/>
      <c r="R16" s="46"/>
      <c r="T16" s="72" t="e">
        <f>#REF!</f>
        <v>#REF!</v>
      </c>
    </row>
    <row r="17" spans="1:18" s="47" customFormat="1" ht="9.6" customHeight="1">
      <c r="A17" s="49">
        <v>6</v>
      </c>
      <c r="B17" s="37">
        <f>IF($D17="","",VLOOKUP($D17,'[4]Girls Si Main Draw Prep'!$A$7:$P$22,15))</f>
        <v>0</v>
      </c>
      <c r="C17" s="37">
        <f>IF($D17="","",VLOOKUP($D17,'[4]Girls Si Main Draw Prep'!$A$7:$P$22,16))</f>
        <v>0</v>
      </c>
      <c r="D17" s="38">
        <v>5</v>
      </c>
      <c r="E17" s="37" t="str">
        <f>UPPER(IF($D17="","",VLOOKUP($D17,'[4]Girls Si Main Draw Prep'!$A$7:$P$22,2)))</f>
        <v>ANGUS</v>
      </c>
      <c r="F17" s="37" t="str">
        <f>IF($D17="","",VLOOKUP($D17,'[4]Girls Si Main Draw Prep'!$A$7:$P$22,3))</f>
        <v>Danyel</v>
      </c>
      <c r="G17" s="37"/>
      <c r="H17" s="37"/>
      <c r="I17" s="56"/>
      <c r="J17" s="41" t="s">
        <v>64</v>
      </c>
      <c r="K17" s="57"/>
      <c r="L17" s="41"/>
      <c r="M17" s="64"/>
      <c r="N17" s="71"/>
      <c r="O17" s="71"/>
      <c r="P17" s="44"/>
      <c r="Q17" s="45"/>
      <c r="R17" s="46"/>
    </row>
    <row r="18" spans="1:18" s="47" customFormat="1" ht="9.6" customHeight="1">
      <c r="A18" s="49"/>
      <c r="B18" s="50"/>
      <c r="C18" s="50"/>
      <c r="D18" s="58"/>
      <c r="E18" s="41"/>
      <c r="F18" s="41"/>
      <c r="G18" s="51"/>
      <c r="H18" s="41"/>
      <c r="I18" s="59"/>
      <c r="J18" s="52"/>
      <c r="K18" s="60"/>
      <c r="L18" s="54" t="s">
        <v>63</v>
      </c>
      <c r="M18" s="73"/>
      <c r="N18" s="71"/>
      <c r="O18" s="71"/>
      <c r="P18" s="44"/>
      <c r="Q18" s="45"/>
      <c r="R18" s="46"/>
    </row>
    <row r="19" spans="1:18" s="47" customFormat="1" ht="9.6" customHeight="1">
      <c r="A19" s="49">
        <v>7</v>
      </c>
      <c r="B19" s="37">
        <f>IF($D19="","",VLOOKUP($D19,'[4]Girls Si Main Draw Prep'!$A$7:$P$22,15))</f>
        <v>0</v>
      </c>
      <c r="C19" s="37">
        <f>IF($D19="","",VLOOKUP($D19,'[4]Girls Si Main Draw Prep'!$A$7:$P$22,16))</f>
        <v>0</v>
      </c>
      <c r="D19" s="38">
        <v>4</v>
      </c>
      <c r="E19" s="37" t="str">
        <f>UPPER(IF($D19="","",VLOOKUP($D19,'[4]Girls Si Main Draw Prep'!$A$7:$P$22,2)))</f>
        <v xml:space="preserve">GEORGE </v>
      </c>
      <c r="F19" s="37" t="str">
        <f>IF($D19="","",VLOOKUP($D19,'[4]Girls Si Main Draw Prep'!$A$7:$P$22,3))</f>
        <v>Kaiell</v>
      </c>
      <c r="G19" s="37"/>
      <c r="H19" s="37">
        <f>IF($D19="","",VLOOKUP($D19,'[4]Girls Si Main Draw Prep'!$A$7:$P$22,4))</f>
        <v>0</v>
      </c>
      <c r="I19" s="40"/>
      <c r="J19" s="41"/>
      <c r="K19" s="63"/>
      <c r="L19" s="41" t="s">
        <v>65</v>
      </c>
      <c r="M19" s="62"/>
      <c r="N19" s="71"/>
      <c r="O19" s="71"/>
      <c r="P19" s="44"/>
      <c r="Q19" s="45"/>
      <c r="R19" s="46"/>
    </row>
    <row r="20" spans="1:18" s="47" customFormat="1" ht="9.6" customHeight="1">
      <c r="A20" s="49"/>
      <c r="B20" s="50"/>
      <c r="C20" s="50"/>
      <c r="D20" s="50"/>
      <c r="E20" s="41"/>
      <c r="F20" s="41"/>
      <c r="G20" s="51"/>
      <c r="H20" s="52"/>
      <c r="I20" s="53"/>
      <c r="J20" s="54" t="s">
        <v>66</v>
      </c>
      <c r="K20" s="65"/>
      <c r="L20" s="41"/>
      <c r="M20" s="62"/>
      <c r="N20" s="71"/>
      <c r="O20" s="71"/>
      <c r="P20" s="44"/>
      <c r="Q20" s="45"/>
      <c r="R20" s="46"/>
    </row>
    <row r="21" spans="1:18" s="47" customFormat="1" ht="9.6" customHeight="1">
      <c r="A21" s="49">
        <v>8</v>
      </c>
      <c r="B21" s="37">
        <f>IF($D21="","",VLOOKUP($D21,'[4]Girls Si Main Draw Prep'!$A$7:$P$22,15))</f>
        <v>0</v>
      </c>
      <c r="C21" s="37">
        <f>IF($D21="","",VLOOKUP($D21,'[4]Girls Si Main Draw Prep'!$A$7:$P$22,16))</f>
        <v>0</v>
      </c>
      <c r="D21" s="38">
        <v>2</v>
      </c>
      <c r="E21" s="39" t="str">
        <f>UPPER(IF($D21="","",VLOOKUP($D21,'[4]Girls Si Main Draw Prep'!$A$7:$P$22,2)))</f>
        <v>RAMIREZ</v>
      </c>
      <c r="F21" s="39" t="str">
        <f>IF($D21="","",VLOOKUP($D21,'[4]Girls Si Main Draw Prep'!$A$7:$P$22,3))</f>
        <v>Luc</v>
      </c>
      <c r="G21" s="39"/>
      <c r="H21" s="37">
        <f>IF($D21="","",VLOOKUP($D21,'[4]Girls Si Main Draw Prep'!$A$7:$P$22,4))</f>
        <v>0</v>
      </c>
      <c r="I21" s="66"/>
      <c r="J21" s="41" t="s">
        <v>67</v>
      </c>
      <c r="K21" s="41"/>
      <c r="L21" s="41"/>
      <c r="M21" s="62"/>
      <c r="N21" s="71"/>
      <c r="O21" s="71"/>
      <c r="P21" s="44"/>
      <c r="Q21" s="45"/>
      <c r="R21" s="46"/>
    </row>
    <row r="22" spans="1:18" s="47" customFormat="1" ht="9.6" customHeight="1">
      <c r="A22" s="49"/>
      <c r="B22" s="50"/>
      <c r="C22" s="50"/>
      <c r="D22" s="50"/>
      <c r="E22" s="67"/>
      <c r="F22" s="67"/>
      <c r="G22" s="74"/>
      <c r="H22" s="67"/>
      <c r="I22" s="59"/>
      <c r="J22" s="41"/>
      <c r="K22" s="41"/>
      <c r="L22" s="41"/>
      <c r="M22" s="62"/>
      <c r="N22" s="75"/>
      <c r="O22" s="76"/>
      <c r="P22" s="77" t="str">
        <f>UPPER(IF(OR(O22="a",O22="as"),N14,IF(OR(O22="b",O22="bs"),N30,)))</f>
        <v/>
      </c>
      <c r="Q22" s="71"/>
      <c r="R22" s="46"/>
    </row>
    <row r="23" spans="1:18" s="47" customFormat="1" ht="9.6" hidden="1" customHeight="1">
      <c r="A23" s="49">
        <v>9</v>
      </c>
      <c r="B23" s="37" t="str">
        <f>IF($D23="","",VLOOKUP($D23,'[4]Girls Si Main Draw Prep'!$A$7:$P$22,15))</f>
        <v/>
      </c>
      <c r="C23" s="37" t="str">
        <f>IF($D23="","",VLOOKUP($D23,'[4]Girls Si Main Draw Prep'!$A$7:$P$22,16))</f>
        <v/>
      </c>
      <c r="D23" s="38"/>
      <c r="E23" s="37" t="str">
        <f>UPPER(IF($D23="","",VLOOKUP($D23,'[4]Girls Si Main Draw Prep'!$A$7:$P$22,2)))</f>
        <v/>
      </c>
      <c r="F23" s="37" t="str">
        <f>IF($D23="","",VLOOKUP($D23,'[4]Girls Si Main Draw Prep'!$A$7:$P$22,3))</f>
        <v/>
      </c>
      <c r="G23" s="37"/>
      <c r="H23" s="37" t="str">
        <f>IF($D23="","",VLOOKUP($D23,'[4]Girls Si Main Draw Prep'!$A$7:$P$22,4))</f>
        <v/>
      </c>
      <c r="I23" s="40"/>
      <c r="J23" s="41"/>
      <c r="K23" s="41"/>
      <c r="L23" s="41"/>
      <c r="M23" s="62"/>
      <c r="N23" s="41"/>
      <c r="O23" s="64"/>
      <c r="P23" s="41"/>
      <c r="Q23" s="62"/>
      <c r="R23" s="46"/>
    </row>
    <row r="24" spans="1:18" s="47" customFormat="1" ht="9.6" hidden="1" customHeight="1">
      <c r="A24" s="49"/>
      <c r="B24" s="50"/>
      <c r="C24" s="50"/>
      <c r="D24" s="50"/>
      <c r="E24" s="41"/>
      <c r="F24" s="41"/>
      <c r="G24" s="51"/>
      <c r="H24" s="52"/>
      <c r="I24" s="53"/>
      <c r="J24" s="54" t="s">
        <v>32</v>
      </c>
      <c r="K24" s="54"/>
      <c r="L24" s="41"/>
      <c r="M24" s="62"/>
      <c r="N24" s="62"/>
      <c r="O24" s="64"/>
      <c r="P24" s="44"/>
      <c r="Q24" s="45"/>
      <c r="R24" s="46"/>
    </row>
    <row r="25" spans="1:18" s="47" customFormat="1" ht="9.6" hidden="1" customHeight="1">
      <c r="A25" s="49">
        <v>10</v>
      </c>
      <c r="B25" s="37">
        <f>IF($D25="","",VLOOKUP($D25,'[4]Girls Si Main Draw Prep'!$A$7:$P$22,15))</f>
        <v>0</v>
      </c>
      <c r="C25" s="37">
        <f>IF($D25="","",VLOOKUP($D25,'[4]Girls Si Main Draw Prep'!$A$7:$P$22,16))</f>
        <v>0</v>
      </c>
      <c r="D25" s="38">
        <v>11</v>
      </c>
      <c r="E25" s="37" t="str">
        <f>UPPER(IF($D25="","",VLOOKUP($D25,'[4]Girls Si Main Draw Prep'!$A$7:$P$22,2)))</f>
        <v/>
      </c>
      <c r="F25" s="37">
        <f>IF($D25="","",VLOOKUP($D25,'[4]Girls Si Main Draw Prep'!$A$7:$P$22,3))</f>
        <v>0</v>
      </c>
      <c r="G25" s="37"/>
      <c r="H25" s="37">
        <f>IF($D25="","",VLOOKUP($D25,'[4]Girls Si Main Draw Prep'!$A$7:$P$22,4))</f>
        <v>0</v>
      </c>
      <c r="I25" s="56"/>
      <c r="J25" s="41"/>
      <c r="K25" s="57"/>
      <c r="L25" s="41"/>
      <c r="M25" s="62"/>
      <c r="N25" s="62"/>
      <c r="O25" s="64"/>
      <c r="P25" s="44"/>
      <c r="Q25" s="45"/>
      <c r="R25" s="46"/>
    </row>
    <row r="26" spans="1:18" s="47" customFormat="1" ht="9.6" hidden="1" customHeight="1">
      <c r="A26" s="49"/>
      <c r="B26" s="50"/>
      <c r="C26" s="50"/>
      <c r="D26" s="58"/>
      <c r="E26" s="41"/>
      <c r="F26" s="41"/>
      <c r="G26" s="51"/>
      <c r="H26" s="41"/>
      <c r="I26" s="59"/>
      <c r="J26" s="52"/>
      <c r="K26" s="60"/>
      <c r="L26" s="54" t="str">
        <f>UPPER(IF(OR(K26="a",K26="as"),J24,IF(OR(K26="b",K26="bs"),J28,)))</f>
        <v/>
      </c>
      <c r="M26" s="61"/>
      <c r="N26" s="62"/>
      <c r="O26" s="64"/>
      <c r="P26" s="44"/>
      <c r="Q26" s="45"/>
      <c r="R26" s="46"/>
    </row>
    <row r="27" spans="1:18" s="47" customFormat="1" ht="9.6" hidden="1" customHeight="1">
      <c r="A27" s="49">
        <v>11</v>
      </c>
      <c r="B27" s="37">
        <f>IF($D27="","",VLOOKUP($D27,'[4]Girls Si Main Draw Prep'!$A$7:$P$22,15))</f>
        <v>0</v>
      </c>
      <c r="C27" s="37">
        <f>IF($D27="","",VLOOKUP($D27,'[4]Girls Si Main Draw Prep'!$A$7:$P$22,16))</f>
        <v>0</v>
      </c>
      <c r="D27" s="38">
        <v>11</v>
      </c>
      <c r="E27" s="37" t="str">
        <f>UPPER(IF($D27="","",VLOOKUP($D27,'[4]Girls Si Main Draw Prep'!$A$7:$P$22,2)))</f>
        <v/>
      </c>
      <c r="F27" s="37">
        <f>IF($D27="","",VLOOKUP($D27,'[4]Girls Si Main Draw Prep'!$A$7:$P$22,3))</f>
        <v>0</v>
      </c>
      <c r="G27" s="37"/>
      <c r="H27" s="37">
        <f>IF($D27="","",VLOOKUP($D27,'[4]Girls Si Main Draw Prep'!$A$7:$P$22,4))</f>
        <v>0</v>
      </c>
      <c r="I27" s="40"/>
      <c r="J27" s="41"/>
      <c r="K27" s="63"/>
      <c r="L27" s="41"/>
      <c r="M27" s="64"/>
      <c r="N27" s="62"/>
      <c r="O27" s="64"/>
      <c r="P27" s="44"/>
      <c r="Q27" s="45"/>
      <c r="R27" s="46"/>
    </row>
    <row r="28" spans="1:18" s="47" customFormat="1" ht="9.6" hidden="1" customHeight="1">
      <c r="A28" s="36"/>
      <c r="B28" s="50"/>
      <c r="C28" s="50"/>
      <c r="D28" s="58"/>
      <c r="E28" s="41"/>
      <c r="F28" s="41"/>
      <c r="G28" s="51"/>
      <c r="H28" s="52"/>
      <c r="I28" s="53" t="s">
        <v>33</v>
      </c>
      <c r="J28" s="54" t="str">
        <f>UPPER(IF(OR(I28="a",I28="as"),E27,IF(OR(I28="b",I28="bs"),E29,)))</f>
        <v/>
      </c>
      <c r="K28" s="65"/>
      <c r="L28" s="41"/>
      <c r="M28" s="64"/>
      <c r="N28" s="62"/>
      <c r="O28" s="64"/>
      <c r="P28" s="44"/>
      <c r="Q28" s="45"/>
      <c r="R28" s="46"/>
    </row>
    <row r="29" spans="1:18" s="47" customFormat="1" ht="9.6" hidden="1" customHeight="1">
      <c r="A29" s="36">
        <v>12</v>
      </c>
      <c r="B29" s="37">
        <f>IF($D29="","",VLOOKUP($D29,'[4]Girls Si Main Draw Prep'!$A$7:$P$22,15))</f>
        <v>0</v>
      </c>
      <c r="C29" s="37">
        <f>IF($D29="","",VLOOKUP($D29,'[4]Girls Si Main Draw Prep'!$A$7:$P$22,16))</f>
        <v>0</v>
      </c>
      <c r="D29" s="38">
        <v>10</v>
      </c>
      <c r="E29" s="37" t="str">
        <f>UPPER(IF($D29="","",VLOOKUP($D29,'[4]Girls Si Main Draw Prep'!$A$7:$P$22,2)))</f>
        <v/>
      </c>
      <c r="F29" s="37">
        <f>IF($D29="","",VLOOKUP($D29,'[4]Girls Si Main Draw Prep'!$A$7:$P$22,3))</f>
        <v>0</v>
      </c>
      <c r="G29" s="37"/>
      <c r="H29" s="39">
        <f>IF($D29="","",VLOOKUP($D29,'[4]Girls Si Main Draw Prep'!$A$7:$P$22,4))</f>
        <v>0</v>
      </c>
      <c r="I29" s="66"/>
      <c r="J29" s="41"/>
      <c r="K29" s="41"/>
      <c r="L29" s="41"/>
      <c r="M29" s="64"/>
      <c r="N29" s="62"/>
      <c r="O29" s="64"/>
      <c r="P29" s="44"/>
      <c r="Q29" s="45"/>
      <c r="R29" s="46"/>
    </row>
    <row r="30" spans="1:18" s="47" customFormat="1" ht="9.6" hidden="1" customHeight="1">
      <c r="A30" s="49"/>
      <c r="B30" s="50"/>
      <c r="C30" s="50"/>
      <c r="D30" s="58"/>
      <c r="E30" s="41"/>
      <c r="F30" s="41"/>
      <c r="G30" s="51"/>
      <c r="H30" s="67"/>
      <c r="I30" s="59"/>
      <c r="J30" s="41"/>
      <c r="K30" s="41"/>
      <c r="L30" s="52"/>
      <c r="M30" s="60"/>
      <c r="N30" s="54" t="str">
        <f>UPPER(IF(OR(M30="a",M30="as"),L26,IF(OR(M30="b",M30="bs"),L34,)))</f>
        <v/>
      </c>
      <c r="O30" s="73"/>
      <c r="P30" s="44"/>
      <c r="Q30" s="45"/>
      <c r="R30" s="46"/>
    </row>
    <row r="31" spans="1:18" s="47" customFormat="1" ht="9.6" hidden="1" customHeight="1">
      <c r="A31" s="49">
        <v>13</v>
      </c>
      <c r="B31" s="37" t="str">
        <f>IF($D31="","",VLOOKUP($D31,'[4]Girls Si Main Draw Prep'!$A$7:$P$22,15))</f>
        <v/>
      </c>
      <c r="C31" s="37" t="str">
        <f>IF($D31="","",VLOOKUP($D31,'[4]Girls Si Main Draw Prep'!$A$7:$P$22,16))</f>
        <v/>
      </c>
      <c r="D31" s="38"/>
      <c r="E31" s="37" t="str">
        <f>UPPER(IF($D31="","",VLOOKUP($D31,'[4]Girls Si Main Draw Prep'!$A$7:$P$22,2)))</f>
        <v/>
      </c>
      <c r="F31" s="37" t="str">
        <f>IF($D31="","",VLOOKUP($D31,'[4]Girls Si Main Draw Prep'!$A$7:$P$22,3))</f>
        <v/>
      </c>
      <c r="G31" s="37"/>
      <c r="H31" s="37" t="str">
        <f>IF($D31="","",VLOOKUP($D31,'[4]Girls Si Main Draw Prep'!$A$7:$P$22,4))</f>
        <v/>
      </c>
      <c r="I31" s="68"/>
      <c r="J31" s="41"/>
      <c r="K31" s="41"/>
      <c r="L31" s="41"/>
      <c r="M31" s="64"/>
      <c r="N31" s="41"/>
      <c r="O31" s="62"/>
      <c r="P31" s="44"/>
      <c r="Q31" s="45"/>
      <c r="R31" s="46"/>
    </row>
    <row r="32" spans="1:18" s="47" customFormat="1" ht="9.6" hidden="1" customHeight="1">
      <c r="A32" s="49"/>
      <c r="B32" s="50"/>
      <c r="C32" s="50"/>
      <c r="D32" s="58"/>
      <c r="E32" s="41"/>
      <c r="F32" s="41"/>
      <c r="G32" s="51"/>
      <c r="H32" s="52"/>
      <c r="I32" s="53"/>
      <c r="J32" s="54" t="str">
        <f>UPPER(IF(OR(I32="a",I32="as"),E31,IF(OR(I32="b",I32="bs"),E33,)))</f>
        <v/>
      </c>
      <c r="K32" s="54"/>
      <c r="L32" s="41"/>
      <c r="M32" s="64"/>
      <c r="N32" s="62"/>
      <c r="O32" s="62"/>
      <c r="P32" s="44"/>
      <c r="Q32" s="45"/>
      <c r="R32" s="46"/>
    </row>
    <row r="33" spans="1:18" s="47" customFormat="1" ht="9.6" hidden="1" customHeight="1">
      <c r="A33" s="49">
        <v>14</v>
      </c>
      <c r="B33" s="37" t="str">
        <f>IF($D33="","",VLOOKUP($D33,'[4]Girls Si Main Draw Prep'!$A$7:$P$22,15))</f>
        <v/>
      </c>
      <c r="C33" s="37" t="str">
        <f>IF($D33="","",VLOOKUP($D33,'[4]Girls Si Main Draw Prep'!$A$7:$P$22,16))</f>
        <v/>
      </c>
      <c r="D33" s="38"/>
      <c r="E33" s="37" t="str">
        <f>UPPER(IF($D33="","",VLOOKUP($D33,'[4]Girls Si Main Draw Prep'!$A$7:$P$22,2)))</f>
        <v/>
      </c>
      <c r="F33" s="37" t="str">
        <f>IF($D33="","",VLOOKUP($D33,'[4]Girls Si Main Draw Prep'!$A$7:$P$22,3))</f>
        <v/>
      </c>
      <c r="G33" s="37"/>
      <c r="H33" s="37" t="str">
        <f>IF($D33="","",VLOOKUP($D33,'[4]Girls Si Main Draw Prep'!$A$7:$P$22,4))</f>
        <v/>
      </c>
      <c r="I33" s="56"/>
      <c r="J33" s="41"/>
      <c r="K33" s="57"/>
      <c r="L33" s="41"/>
      <c r="M33" s="64"/>
      <c r="N33" s="62"/>
      <c r="O33" s="62"/>
      <c r="P33" s="44"/>
      <c r="Q33" s="45"/>
      <c r="R33" s="46"/>
    </row>
    <row r="34" spans="1:18" s="47" customFormat="1" ht="9.6" hidden="1" customHeight="1">
      <c r="A34" s="49"/>
      <c r="B34" s="50"/>
      <c r="C34" s="50"/>
      <c r="D34" s="58"/>
      <c r="E34" s="41"/>
      <c r="F34" s="41"/>
      <c r="G34" s="51"/>
      <c r="H34" s="41"/>
      <c r="I34" s="59"/>
      <c r="J34" s="52"/>
      <c r="K34" s="60"/>
      <c r="L34" s="54" t="str">
        <f>UPPER(IF(OR(K34="a",K34="as"),J32,IF(OR(K34="b",K34="bs"),J36,)))</f>
        <v/>
      </c>
      <c r="M34" s="73"/>
      <c r="N34" s="62"/>
      <c r="O34" s="62"/>
      <c r="P34" s="44"/>
      <c r="Q34" s="45"/>
      <c r="R34" s="46"/>
    </row>
    <row r="35" spans="1:18" s="47" customFormat="1" ht="9.6" hidden="1" customHeight="1">
      <c r="A35" s="49">
        <v>15</v>
      </c>
      <c r="B35" s="37">
        <f>IF($D35="","",VLOOKUP($D35,'[4]Girls Si Main Draw Prep'!$A$7:$P$22,15))</f>
        <v>0</v>
      </c>
      <c r="C35" s="37">
        <f>IF($D35="","",VLOOKUP($D35,'[4]Girls Si Main Draw Prep'!$A$7:$P$22,16))</f>
        <v>0</v>
      </c>
      <c r="D35" s="38">
        <v>11</v>
      </c>
      <c r="E35" s="37" t="str">
        <f>UPPER(IF($D35="","",VLOOKUP($D35,'[4]Girls Si Main Draw Prep'!$A$7:$P$22,2)))</f>
        <v/>
      </c>
      <c r="F35" s="37">
        <f>IF($D35="","",VLOOKUP($D35,'[4]Girls Si Main Draw Prep'!$A$7:$P$22,3))</f>
        <v>0</v>
      </c>
      <c r="G35" s="37"/>
      <c r="H35" s="37">
        <f>IF($D35="","",VLOOKUP($D35,'[4]Girls Si Main Draw Prep'!$A$7:$P$22,4))</f>
        <v>0</v>
      </c>
      <c r="I35" s="40"/>
      <c r="J35" s="41"/>
      <c r="K35" s="63"/>
      <c r="L35" s="41"/>
      <c r="M35" s="62"/>
      <c r="N35" s="62"/>
      <c r="O35" s="62"/>
      <c r="P35" s="44"/>
      <c r="Q35" s="45"/>
      <c r="R35" s="46"/>
    </row>
    <row r="36" spans="1:18" s="47" customFormat="1" ht="9.6" hidden="1" customHeight="1">
      <c r="A36" s="49"/>
      <c r="B36" s="50"/>
      <c r="C36" s="50"/>
      <c r="D36" s="50"/>
      <c r="E36" s="41"/>
      <c r="F36" s="41"/>
      <c r="G36" s="51"/>
      <c r="H36" s="52"/>
      <c r="I36" s="53" t="s">
        <v>31</v>
      </c>
      <c r="J36" s="54" t="str">
        <f>UPPER(IF(OR(I36="a",I36="as"),E35,IF(OR(I36="b",I36="bs"),E37,)))</f>
        <v/>
      </c>
      <c r="K36" s="65"/>
      <c r="L36" s="41"/>
      <c r="M36" s="62"/>
      <c r="N36" s="62"/>
      <c r="O36" s="62"/>
      <c r="P36" s="44"/>
      <c r="Q36" s="45"/>
      <c r="R36" s="46"/>
    </row>
    <row r="37" spans="1:18" s="47" customFormat="1" ht="9.6" hidden="1" customHeight="1">
      <c r="A37" s="36">
        <v>16</v>
      </c>
      <c r="B37" s="37" t="str">
        <f>IF($D37="","",VLOOKUP($D37,'[4]Girls Si Main Draw Prep'!$A$7:$P$22,15))</f>
        <v/>
      </c>
      <c r="C37" s="37" t="str">
        <f>IF($D37="","",VLOOKUP($D37,'[4]Girls Si Main Draw Prep'!$A$7:$P$22,16))</f>
        <v/>
      </c>
      <c r="D37" s="38"/>
      <c r="E37" s="39" t="str">
        <f>UPPER(IF($D37="","",VLOOKUP($D37,'[4]Girls Si Main Draw Prep'!$A$7:$P$22,2)))</f>
        <v/>
      </c>
      <c r="F37" s="39" t="str">
        <f>IF($D37="","",VLOOKUP($D37,'[4]Girls Si Main Draw Prep'!$A$7:$P$22,3))</f>
        <v/>
      </c>
      <c r="G37" s="37"/>
      <c r="H37" s="39" t="str">
        <f>IF($D37="","",VLOOKUP($D37,'[4]Girls Si Main Draw Prep'!$A$7:$P$22,4))</f>
        <v/>
      </c>
      <c r="I37" s="66"/>
      <c r="J37" s="41"/>
      <c r="K37" s="41"/>
      <c r="L37" s="41"/>
      <c r="M37" s="62"/>
      <c r="N37" s="62"/>
      <c r="O37" s="62"/>
      <c r="P37" s="44"/>
      <c r="Q37" s="45"/>
      <c r="R37" s="46"/>
    </row>
    <row r="38" spans="1:18" s="47" customFormat="1" ht="9.6" hidden="1" customHeight="1">
      <c r="A38" s="78"/>
      <c r="B38" s="50"/>
      <c r="C38" s="50"/>
      <c r="D38" s="50"/>
      <c r="E38" s="67"/>
      <c r="F38" s="67"/>
      <c r="G38" s="74"/>
      <c r="H38" s="41"/>
      <c r="I38" s="59"/>
      <c r="J38" s="41"/>
      <c r="K38" s="41"/>
      <c r="L38" s="41"/>
      <c r="M38" s="62"/>
      <c r="N38" s="62"/>
      <c r="O38" s="62"/>
      <c r="P38" s="44"/>
      <c r="Q38" s="45"/>
      <c r="R38" s="46"/>
    </row>
    <row r="39" spans="1:18" s="47" customFormat="1" ht="9.6" hidden="1" customHeight="1">
      <c r="A39" s="79"/>
      <c r="B39" s="80"/>
      <c r="C39" s="80"/>
      <c r="D39" s="50"/>
      <c r="E39" s="80"/>
      <c r="F39" s="80"/>
      <c r="G39" s="80"/>
      <c r="H39" s="80"/>
      <c r="I39" s="50"/>
      <c r="J39" s="80"/>
      <c r="K39" s="80"/>
      <c r="L39" s="80"/>
      <c r="M39" s="81"/>
      <c r="N39" s="81"/>
      <c r="O39" s="81"/>
      <c r="P39" s="44"/>
      <c r="Q39" s="45"/>
      <c r="R39" s="46"/>
    </row>
    <row r="40" spans="1:18" s="47" customFormat="1" ht="9.6" hidden="1" customHeight="1">
      <c r="A40" s="78"/>
      <c r="B40" s="50"/>
      <c r="C40" s="50"/>
      <c r="D40" s="50"/>
      <c r="E40" s="80"/>
      <c r="F40" s="80"/>
      <c r="H40" s="82"/>
      <c r="I40" s="50"/>
      <c r="J40" s="80"/>
      <c r="K40" s="80"/>
      <c r="L40" s="80"/>
      <c r="M40" s="81"/>
      <c r="N40" s="81"/>
      <c r="O40" s="81"/>
      <c r="P40" s="44"/>
      <c r="Q40" s="45"/>
      <c r="R40" s="46"/>
    </row>
    <row r="41" spans="1:18" s="47" customFormat="1" ht="9.6" hidden="1" customHeight="1">
      <c r="A41" s="78"/>
      <c r="B41" s="80"/>
      <c r="C41" s="80"/>
      <c r="D41" s="50"/>
      <c r="E41" s="80"/>
      <c r="F41" s="80"/>
      <c r="G41" s="80"/>
      <c r="H41" s="80"/>
      <c r="I41" s="50"/>
      <c r="J41" s="80"/>
      <c r="K41" s="83"/>
      <c r="L41" s="80"/>
      <c r="M41" s="81"/>
      <c r="N41" s="81"/>
      <c r="O41" s="81"/>
      <c r="P41" s="44"/>
      <c r="Q41" s="45"/>
      <c r="R41" s="46"/>
    </row>
    <row r="42" spans="1:18" s="47" customFormat="1" ht="9.6" hidden="1" customHeight="1">
      <c r="A42" s="78"/>
      <c r="B42" s="50"/>
      <c r="C42" s="50"/>
      <c r="D42" s="50"/>
      <c r="E42" s="80"/>
      <c r="F42" s="80"/>
      <c r="H42" s="80"/>
      <c r="I42" s="50"/>
      <c r="J42" s="82"/>
      <c r="K42" s="50"/>
      <c r="L42" s="80"/>
      <c r="M42" s="81"/>
      <c r="N42" s="81"/>
      <c r="O42" s="81"/>
      <c r="P42" s="44"/>
      <c r="Q42" s="45"/>
      <c r="R42" s="46"/>
    </row>
    <row r="43" spans="1:18" s="47" customFormat="1" ht="9.6" hidden="1" customHeight="1">
      <c r="A43" s="78"/>
      <c r="B43" s="80"/>
      <c r="C43" s="80"/>
      <c r="D43" s="50"/>
      <c r="E43" s="80"/>
      <c r="F43" s="80"/>
      <c r="G43" s="80"/>
      <c r="H43" s="80"/>
      <c r="I43" s="50"/>
      <c r="J43" s="80"/>
      <c r="K43" s="80"/>
      <c r="L43" s="80"/>
      <c r="M43" s="81"/>
      <c r="N43" s="81"/>
      <c r="O43" s="81"/>
      <c r="P43" s="44"/>
      <c r="Q43" s="45"/>
      <c r="R43" s="84"/>
    </row>
    <row r="44" spans="1:18" s="47" customFormat="1" ht="9.6" hidden="1" customHeight="1">
      <c r="A44" s="78"/>
      <c r="B44" s="50"/>
      <c r="C44" s="50"/>
      <c r="D44" s="50"/>
      <c r="E44" s="80"/>
      <c r="F44" s="80"/>
      <c r="H44" s="82"/>
      <c r="I44" s="50"/>
      <c r="J44" s="80"/>
      <c r="K44" s="80"/>
      <c r="L44" s="80"/>
      <c r="M44" s="81"/>
      <c r="N44" s="81"/>
      <c r="O44" s="81"/>
      <c r="P44" s="44"/>
      <c r="Q44" s="45"/>
      <c r="R44" s="46"/>
    </row>
    <row r="45" spans="1:18" s="47" customFormat="1" ht="9.6" hidden="1" customHeight="1">
      <c r="A45" s="78"/>
      <c r="B45" s="80"/>
      <c r="C45" s="80"/>
      <c r="D45" s="50"/>
      <c r="E45" s="80"/>
      <c r="F45" s="80"/>
      <c r="G45" s="80"/>
      <c r="H45" s="80"/>
      <c r="I45" s="50"/>
      <c r="J45" s="80"/>
      <c r="K45" s="80"/>
      <c r="L45" s="80"/>
      <c r="M45" s="81"/>
      <c r="N45" s="81"/>
      <c r="O45" s="81"/>
      <c r="P45" s="44"/>
      <c r="Q45" s="45"/>
      <c r="R45" s="46"/>
    </row>
    <row r="46" spans="1:18" s="47" customFormat="1" ht="9.6" hidden="1" customHeight="1">
      <c r="A46" s="78"/>
      <c r="B46" s="50"/>
      <c r="C46" s="50"/>
      <c r="D46" s="50"/>
      <c r="E46" s="80"/>
      <c r="F46" s="80"/>
      <c r="H46" s="80"/>
      <c r="I46" s="50"/>
      <c r="J46" s="80"/>
      <c r="K46" s="80"/>
      <c r="L46" s="82"/>
      <c r="M46" s="50"/>
      <c r="N46" s="80"/>
      <c r="O46" s="81"/>
      <c r="P46" s="44"/>
      <c r="Q46" s="45"/>
      <c r="R46" s="46"/>
    </row>
    <row r="47" spans="1:18" s="47" customFormat="1" ht="9.6" hidden="1" customHeight="1">
      <c r="A47" s="78"/>
      <c r="B47" s="80"/>
      <c r="C47" s="80"/>
      <c r="D47" s="50"/>
      <c r="E47" s="80"/>
      <c r="F47" s="80"/>
      <c r="G47" s="80"/>
      <c r="H47" s="80"/>
      <c r="I47" s="50"/>
      <c r="J47" s="80"/>
      <c r="K47" s="80"/>
      <c r="L47" s="80"/>
      <c r="M47" s="81"/>
      <c r="N47" s="80"/>
      <c r="O47" s="81"/>
      <c r="P47" s="44"/>
      <c r="Q47" s="45"/>
      <c r="R47" s="46"/>
    </row>
    <row r="48" spans="1:18" s="47" customFormat="1" ht="9.6" hidden="1" customHeight="1">
      <c r="A48" s="78"/>
      <c r="B48" s="50"/>
      <c r="C48" s="50"/>
      <c r="D48" s="50"/>
      <c r="E48" s="80"/>
      <c r="F48" s="80"/>
      <c r="H48" s="82"/>
      <c r="I48" s="50"/>
      <c r="J48" s="80"/>
      <c r="K48" s="80"/>
      <c r="L48" s="80"/>
      <c r="M48" s="81"/>
      <c r="N48" s="81"/>
      <c r="O48" s="81"/>
      <c r="P48" s="44"/>
      <c r="Q48" s="45"/>
      <c r="R48" s="46"/>
    </row>
    <row r="49" spans="1:18" s="47" customFormat="1" ht="9.6" hidden="1" customHeight="1">
      <c r="A49" s="78"/>
      <c r="B49" s="80"/>
      <c r="C49" s="80"/>
      <c r="D49" s="50"/>
      <c r="E49" s="80"/>
      <c r="F49" s="80"/>
      <c r="G49" s="80"/>
      <c r="H49" s="80"/>
      <c r="I49" s="50"/>
      <c r="J49" s="80"/>
      <c r="K49" s="83"/>
      <c r="L49" s="80"/>
      <c r="M49" s="81"/>
      <c r="N49" s="81"/>
      <c r="O49" s="81"/>
      <c r="P49" s="44"/>
      <c r="Q49" s="45"/>
      <c r="R49" s="46"/>
    </row>
    <row r="50" spans="1:18" s="47" customFormat="1" ht="9.6" hidden="1" customHeight="1">
      <c r="A50" s="78"/>
      <c r="B50" s="50"/>
      <c r="C50" s="50"/>
      <c r="D50" s="50"/>
      <c r="E50" s="80"/>
      <c r="F50" s="80"/>
      <c r="H50" s="80"/>
      <c r="I50" s="50"/>
      <c r="J50" s="82"/>
      <c r="K50" s="50"/>
      <c r="L50" s="80"/>
      <c r="M50" s="81"/>
      <c r="N50" s="81"/>
      <c r="O50" s="81"/>
      <c r="P50" s="44"/>
      <c r="Q50" s="45"/>
      <c r="R50" s="46"/>
    </row>
    <row r="51" spans="1:18" s="47" customFormat="1" ht="9.6" hidden="1" customHeight="1">
      <c r="A51" s="78"/>
      <c r="B51" s="80"/>
      <c r="C51" s="80"/>
      <c r="D51" s="50"/>
      <c r="E51" s="80"/>
      <c r="F51" s="80"/>
      <c r="G51" s="80"/>
      <c r="H51" s="80"/>
      <c r="I51" s="50"/>
      <c r="J51" s="80"/>
      <c r="K51" s="80"/>
      <c r="L51" s="80"/>
      <c r="M51" s="81"/>
      <c r="N51" s="81"/>
      <c r="O51" s="81"/>
      <c r="P51" s="44"/>
      <c r="Q51" s="45"/>
      <c r="R51" s="46"/>
    </row>
    <row r="52" spans="1:18" s="47" customFormat="1" ht="9.6" hidden="1" customHeight="1">
      <c r="A52" s="78"/>
      <c r="B52" s="50"/>
      <c r="C52" s="50"/>
      <c r="D52" s="50"/>
      <c r="E52" s="80"/>
      <c r="F52" s="80"/>
      <c r="H52" s="82"/>
      <c r="I52" s="50"/>
      <c r="J52" s="80"/>
      <c r="K52" s="80"/>
      <c r="L52" s="80"/>
      <c r="M52" s="81"/>
      <c r="N52" s="81"/>
      <c r="O52" s="81"/>
      <c r="P52" s="44"/>
      <c r="Q52" s="45"/>
      <c r="R52" s="46"/>
    </row>
    <row r="53" spans="1:18" s="47" customFormat="1" ht="9.6" hidden="1" customHeight="1">
      <c r="A53" s="79"/>
      <c r="B53" s="80"/>
      <c r="C53" s="80"/>
      <c r="D53" s="50"/>
      <c r="E53" s="80"/>
      <c r="F53" s="80"/>
      <c r="G53" s="80"/>
      <c r="H53" s="80"/>
      <c r="I53" s="50"/>
      <c r="J53" s="80"/>
      <c r="K53" s="80"/>
      <c r="L53" s="80"/>
      <c r="M53" s="80"/>
      <c r="N53" s="42"/>
      <c r="O53" s="42"/>
      <c r="P53" s="44"/>
      <c r="Q53" s="45"/>
      <c r="R53" s="46"/>
    </row>
    <row r="54" spans="1:18" s="47" customFormat="1" ht="9.6" hidden="1" customHeight="1">
      <c r="A54" s="78"/>
      <c r="B54" s="50"/>
      <c r="C54" s="50"/>
      <c r="D54" s="50"/>
      <c r="E54" s="67"/>
      <c r="F54" s="67"/>
      <c r="G54" s="74"/>
      <c r="H54" s="41"/>
      <c r="I54" s="59"/>
      <c r="J54" s="41"/>
      <c r="K54" s="41"/>
      <c r="L54" s="41"/>
      <c r="M54" s="62"/>
      <c r="N54" s="62"/>
      <c r="O54" s="62"/>
      <c r="P54" s="44"/>
      <c r="Q54" s="45"/>
      <c r="R54" s="46"/>
    </row>
    <row r="55" spans="1:18" s="47" customFormat="1" ht="9.6" hidden="1" customHeight="1">
      <c r="A55" s="79"/>
      <c r="B55" s="80"/>
      <c r="C55" s="80"/>
      <c r="D55" s="50"/>
      <c r="E55" s="80"/>
      <c r="F55" s="80"/>
      <c r="G55" s="80"/>
      <c r="H55" s="80"/>
      <c r="I55" s="50"/>
      <c r="J55" s="80"/>
      <c r="K55" s="80"/>
      <c r="L55" s="80"/>
      <c r="M55" s="81"/>
      <c r="N55" s="81"/>
      <c r="O55" s="81"/>
      <c r="P55" s="44"/>
      <c r="Q55" s="45"/>
      <c r="R55" s="46"/>
    </row>
    <row r="56" spans="1:18" s="47" customFormat="1" ht="9.6" hidden="1" customHeight="1">
      <c r="A56" s="78"/>
      <c r="B56" s="50"/>
      <c r="C56" s="50"/>
      <c r="D56" s="50"/>
      <c r="E56" s="80"/>
      <c r="F56" s="80"/>
      <c r="H56" s="82"/>
      <c r="I56" s="50"/>
      <c r="J56" s="80"/>
      <c r="K56" s="80"/>
      <c r="L56" s="80"/>
      <c r="M56" s="81"/>
      <c r="N56" s="81"/>
      <c r="O56" s="81"/>
      <c r="P56" s="44"/>
      <c r="Q56" s="45"/>
      <c r="R56" s="46"/>
    </row>
    <row r="57" spans="1:18" s="47" customFormat="1" ht="9.6" hidden="1" customHeight="1">
      <c r="A57" s="78"/>
      <c r="B57" s="80"/>
      <c r="C57" s="80"/>
      <c r="D57" s="50"/>
      <c r="E57" s="80"/>
      <c r="F57" s="80"/>
      <c r="G57" s="80"/>
      <c r="H57" s="80"/>
      <c r="I57" s="50"/>
      <c r="J57" s="80"/>
      <c r="K57" s="83"/>
      <c r="L57" s="80"/>
      <c r="M57" s="81"/>
      <c r="N57" s="81"/>
      <c r="O57" s="81"/>
      <c r="P57" s="44"/>
      <c r="Q57" s="45"/>
      <c r="R57" s="46"/>
    </row>
    <row r="58" spans="1:18" s="47" customFormat="1" ht="9.6" hidden="1" customHeight="1">
      <c r="A58" s="78"/>
      <c r="B58" s="50"/>
      <c r="C58" s="50"/>
      <c r="D58" s="50"/>
      <c r="E58" s="80"/>
      <c r="F58" s="80"/>
      <c r="H58" s="80"/>
      <c r="I58" s="50"/>
      <c r="J58" s="82"/>
      <c r="K58" s="50"/>
      <c r="L58" s="80"/>
      <c r="M58" s="81"/>
      <c r="N58" s="81"/>
      <c r="O58" s="81"/>
      <c r="P58" s="44"/>
      <c r="Q58" s="45"/>
      <c r="R58" s="46"/>
    </row>
    <row r="59" spans="1:18" s="47" customFormat="1" ht="9.6" hidden="1" customHeight="1">
      <c r="A59" s="78"/>
      <c r="B59" s="80"/>
      <c r="C59" s="80"/>
      <c r="D59" s="50"/>
      <c r="E59" s="80"/>
      <c r="F59" s="80"/>
      <c r="G59" s="80"/>
      <c r="H59" s="80"/>
      <c r="I59" s="50"/>
      <c r="J59" s="80"/>
      <c r="K59" s="80"/>
      <c r="L59" s="80"/>
      <c r="M59" s="81"/>
      <c r="N59" s="81"/>
      <c r="O59" s="81"/>
      <c r="P59" s="44"/>
      <c r="Q59" s="45"/>
      <c r="R59" s="84"/>
    </row>
    <row r="60" spans="1:18" s="47" customFormat="1" ht="9.6" hidden="1" customHeight="1">
      <c r="A60" s="78"/>
      <c r="B60" s="50"/>
      <c r="C60" s="50"/>
      <c r="D60" s="50"/>
      <c r="E60" s="80"/>
      <c r="F60" s="80"/>
      <c r="H60" s="82"/>
      <c r="I60" s="50"/>
      <c r="J60" s="80"/>
      <c r="K60" s="80"/>
      <c r="L60" s="80"/>
      <c r="M60" s="81"/>
      <c r="N60" s="81"/>
      <c r="O60" s="81"/>
      <c r="P60" s="44"/>
      <c r="Q60" s="45"/>
      <c r="R60" s="46"/>
    </row>
    <row r="61" spans="1:18" s="47" customFormat="1" ht="9.6" hidden="1" customHeight="1">
      <c r="A61" s="78"/>
      <c r="B61" s="80"/>
      <c r="C61" s="80"/>
      <c r="D61" s="50"/>
      <c r="E61" s="80"/>
      <c r="F61" s="80"/>
      <c r="G61" s="80"/>
      <c r="H61" s="80"/>
      <c r="I61" s="50"/>
      <c r="J61" s="80"/>
      <c r="K61" s="80"/>
      <c r="L61" s="80"/>
      <c r="M61" s="81"/>
      <c r="N61" s="81"/>
      <c r="O61" s="81"/>
      <c r="P61" s="44"/>
      <c r="Q61" s="45"/>
      <c r="R61" s="46"/>
    </row>
    <row r="62" spans="1:18" s="47" customFormat="1" ht="9" hidden="1" customHeight="1">
      <c r="A62" s="78"/>
      <c r="B62" s="50"/>
      <c r="C62" s="50"/>
      <c r="D62" s="50"/>
      <c r="E62" s="80"/>
      <c r="F62" s="80"/>
      <c r="H62" s="80"/>
      <c r="I62" s="50"/>
      <c r="J62" s="80"/>
      <c r="K62" s="80"/>
      <c r="L62" s="82"/>
      <c r="M62" s="50"/>
      <c r="N62" s="80"/>
      <c r="O62" s="81"/>
      <c r="P62" s="44"/>
      <c r="Q62" s="45"/>
      <c r="R62" s="46"/>
    </row>
    <row r="63" spans="1:18" s="47" customFormat="1" ht="9" hidden="1" customHeight="1">
      <c r="A63" s="78"/>
      <c r="B63" s="80"/>
      <c r="C63" s="80"/>
      <c r="D63" s="50"/>
      <c r="E63" s="80"/>
      <c r="F63" s="80"/>
      <c r="G63" s="80"/>
      <c r="H63" s="80"/>
      <c r="I63" s="50"/>
      <c r="J63" s="80"/>
      <c r="K63" s="80"/>
      <c r="L63" s="80"/>
      <c r="M63" s="81"/>
      <c r="N63" s="80"/>
      <c r="O63" s="81"/>
      <c r="P63" s="44"/>
      <c r="Q63" s="45"/>
      <c r="R63" s="46"/>
    </row>
    <row r="64" spans="1:18" s="47" customFormat="1" ht="9" hidden="1" customHeight="1">
      <c r="A64" s="78"/>
      <c r="B64" s="50"/>
      <c r="C64" s="50"/>
      <c r="D64" s="50"/>
      <c r="E64" s="80"/>
      <c r="F64" s="80"/>
      <c r="H64" s="82"/>
      <c r="I64" s="50"/>
      <c r="J64" s="80"/>
      <c r="K64" s="80"/>
      <c r="L64" s="80"/>
      <c r="M64" s="81"/>
      <c r="N64" s="81"/>
      <c r="O64" s="81"/>
      <c r="P64" s="44"/>
      <c r="Q64" s="45"/>
      <c r="R64" s="46"/>
    </row>
    <row r="65" spans="1:18" s="47" customFormat="1" ht="9" hidden="1" customHeight="1">
      <c r="A65" s="78"/>
      <c r="B65" s="80"/>
      <c r="C65" s="80"/>
      <c r="D65" s="50"/>
      <c r="E65" s="80"/>
      <c r="F65" s="80"/>
      <c r="G65" s="80"/>
      <c r="H65" s="80"/>
      <c r="I65" s="50"/>
      <c r="J65" s="80"/>
      <c r="K65" s="83"/>
      <c r="L65" s="80"/>
      <c r="M65" s="81"/>
      <c r="N65" s="81"/>
      <c r="O65" s="81"/>
      <c r="P65" s="44"/>
      <c r="Q65" s="45"/>
      <c r="R65" s="46"/>
    </row>
    <row r="66" spans="1:18" s="47" customFormat="1" ht="9" hidden="1" customHeight="1">
      <c r="A66" s="78"/>
      <c r="B66" s="50"/>
      <c r="C66" s="50"/>
      <c r="D66" s="50"/>
      <c r="E66" s="80"/>
      <c r="F66" s="80"/>
      <c r="H66" s="80"/>
      <c r="I66" s="50"/>
      <c r="J66" s="82"/>
      <c r="K66" s="50"/>
      <c r="L66" s="80"/>
      <c r="M66" s="81"/>
      <c r="N66" s="81"/>
      <c r="O66" s="81"/>
      <c r="P66" s="44"/>
      <c r="Q66" s="45"/>
      <c r="R66" s="46"/>
    </row>
    <row r="67" spans="1:18" s="47" customFormat="1" ht="9" hidden="1" customHeight="1">
      <c r="A67" s="78"/>
      <c r="B67" s="80"/>
      <c r="C67" s="80"/>
      <c r="D67" s="50"/>
      <c r="E67" s="80"/>
      <c r="F67" s="80"/>
      <c r="G67" s="80"/>
      <c r="H67" s="80"/>
      <c r="I67" s="50"/>
      <c r="J67" s="80"/>
      <c r="K67" s="80"/>
      <c r="L67" s="80"/>
      <c r="M67" s="81"/>
      <c r="N67" s="81"/>
      <c r="O67" s="81"/>
      <c r="P67" s="44"/>
      <c r="Q67" s="45"/>
      <c r="R67" s="46"/>
    </row>
    <row r="68" spans="1:18" s="47" customFormat="1" ht="14.25" hidden="1" customHeight="1">
      <c r="A68" s="78"/>
      <c r="B68" s="50"/>
      <c r="C68" s="50"/>
      <c r="D68" s="50"/>
      <c r="E68" s="80"/>
      <c r="F68" s="80"/>
      <c r="H68" s="82"/>
      <c r="I68" s="50"/>
      <c r="J68" s="80"/>
      <c r="K68" s="80"/>
      <c r="L68" s="80"/>
      <c r="M68" s="81"/>
      <c r="N68" s="81"/>
      <c r="O68" s="81"/>
      <c r="P68" s="44"/>
      <c r="Q68" s="45"/>
      <c r="R68" s="46"/>
    </row>
    <row r="69" spans="1:18" s="47" customFormat="1" ht="9.6" hidden="1" customHeight="1">
      <c r="A69" s="79"/>
      <c r="B69" s="80"/>
      <c r="C69" s="80"/>
      <c r="D69" s="50"/>
      <c r="E69" s="80"/>
      <c r="F69" s="80"/>
      <c r="G69" s="80"/>
      <c r="H69" s="80"/>
      <c r="I69" s="50"/>
      <c r="J69" s="80"/>
      <c r="K69" s="80"/>
      <c r="L69" s="80"/>
      <c r="M69" s="80"/>
      <c r="N69" s="42"/>
      <c r="O69" s="42"/>
      <c r="P69" s="44"/>
      <c r="Q69" s="45"/>
      <c r="R69" s="46"/>
    </row>
    <row r="70" spans="1:18" s="91" customFormat="1" ht="6.75" customHeight="1">
      <c r="A70" s="85"/>
      <c r="B70" s="85"/>
      <c r="C70" s="85"/>
      <c r="D70" s="85"/>
      <c r="E70" s="86"/>
      <c r="F70" s="86"/>
      <c r="G70" s="86"/>
      <c r="H70" s="86"/>
      <c r="I70" s="87"/>
      <c r="J70" s="88"/>
      <c r="K70" s="89"/>
      <c r="L70" s="88"/>
      <c r="M70" s="89"/>
      <c r="N70" s="88"/>
      <c r="O70" s="89"/>
      <c r="P70" s="88"/>
      <c r="Q70" s="89"/>
      <c r="R70" s="90"/>
    </row>
    <row r="71" spans="1:18" s="104" customFormat="1" ht="10.5" customHeight="1">
      <c r="A71" s="92" t="s">
        <v>34</v>
      </c>
      <c r="B71" s="93"/>
      <c r="C71" s="94"/>
      <c r="D71" s="95" t="s">
        <v>35</v>
      </c>
      <c r="E71" s="96" t="s">
        <v>36</v>
      </c>
      <c r="F71" s="95"/>
      <c r="G71" s="97"/>
      <c r="H71" s="98"/>
      <c r="I71" s="95" t="s">
        <v>35</v>
      </c>
      <c r="J71" s="96" t="s">
        <v>37</v>
      </c>
      <c r="K71" s="99"/>
      <c r="L71" s="96" t="s">
        <v>38</v>
      </c>
      <c r="M71" s="100"/>
      <c r="N71" s="101" t="s">
        <v>39</v>
      </c>
      <c r="O71" s="101"/>
      <c r="P71" s="102"/>
      <c r="Q71" s="103"/>
    </row>
    <row r="72" spans="1:18" s="104" customFormat="1" ht="9" customHeight="1">
      <c r="A72" s="105" t="s">
        <v>40</v>
      </c>
      <c r="B72" s="106"/>
      <c r="C72" s="107"/>
      <c r="D72" s="108">
        <v>1</v>
      </c>
      <c r="E72" s="109" t="str">
        <f>IF(D72&gt;$Q$79,,UPPER(VLOOKUP(D72,'[4]Girls Si Main Draw Prep'!$A$7:$R$134,2)))</f>
        <v>VON WALDAU</v>
      </c>
      <c r="F72" s="110"/>
      <c r="G72" s="109"/>
      <c r="H72" s="111"/>
      <c r="I72" s="112" t="s">
        <v>41</v>
      </c>
      <c r="J72" s="106"/>
      <c r="K72" s="113"/>
      <c r="L72" s="106"/>
      <c r="M72" s="114"/>
      <c r="N72" s="115" t="s">
        <v>42</v>
      </c>
      <c r="O72" s="116"/>
      <c r="P72" s="116"/>
      <c r="Q72" s="117"/>
    </row>
    <row r="73" spans="1:18" s="104" customFormat="1" ht="9" customHeight="1">
      <c r="A73" s="105" t="s">
        <v>43</v>
      </c>
      <c r="B73" s="106"/>
      <c r="C73" s="107"/>
      <c r="D73" s="108">
        <v>2</v>
      </c>
      <c r="E73" s="109" t="str">
        <f>IF(D73&gt;$Q$79,,UPPER(VLOOKUP(D73,'[4]Girls Si Main Draw Prep'!$A$7:$R$134,2)))</f>
        <v>RAMIREZ</v>
      </c>
      <c r="F73" s="110"/>
      <c r="G73" s="109"/>
      <c r="H73" s="111"/>
      <c r="I73" s="112" t="s">
        <v>44</v>
      </c>
      <c r="J73" s="106"/>
      <c r="K73" s="113"/>
      <c r="L73" s="106"/>
      <c r="M73" s="114"/>
      <c r="N73" s="118"/>
      <c r="O73" s="119"/>
      <c r="P73" s="120"/>
      <c r="Q73" s="121"/>
    </row>
    <row r="74" spans="1:18" s="104" customFormat="1" ht="9" customHeight="1">
      <c r="A74" s="122" t="s">
        <v>45</v>
      </c>
      <c r="B74" s="120"/>
      <c r="C74" s="123"/>
      <c r="D74" s="108">
        <v>3</v>
      </c>
      <c r="E74" s="109">
        <f>IF(D74&gt;$Q$79,,UPPER(VLOOKUP(D74,'[4]Girls Si Main Draw Prep'!$A$7:$R$134,2)))</f>
        <v>0</v>
      </c>
      <c r="F74" s="110"/>
      <c r="G74" s="109"/>
      <c r="H74" s="111"/>
      <c r="I74" s="112" t="s">
        <v>46</v>
      </c>
      <c r="J74" s="106"/>
      <c r="K74" s="113"/>
      <c r="L74" s="106"/>
      <c r="M74" s="114"/>
      <c r="N74" s="115" t="s">
        <v>47</v>
      </c>
      <c r="O74" s="116"/>
      <c r="P74" s="116"/>
      <c r="Q74" s="117"/>
    </row>
    <row r="75" spans="1:18" s="104" customFormat="1" ht="9" customHeight="1">
      <c r="A75" s="124"/>
      <c r="B75" s="24"/>
      <c r="C75" s="125"/>
      <c r="D75" s="108">
        <v>4</v>
      </c>
      <c r="E75" s="109">
        <f>IF(D75&gt;$Q$79,,UPPER(VLOOKUP(D75,'[4]Girls Si Main Draw Prep'!$A$7:$R$134,2)))</f>
        <v>0</v>
      </c>
      <c r="F75" s="110"/>
      <c r="G75" s="109"/>
      <c r="H75" s="111"/>
      <c r="I75" s="112" t="s">
        <v>48</v>
      </c>
      <c r="J75" s="106"/>
      <c r="K75" s="113"/>
      <c r="L75" s="106"/>
      <c r="M75" s="114"/>
      <c r="N75" s="106"/>
      <c r="O75" s="113"/>
      <c r="P75" s="106"/>
      <c r="Q75" s="114"/>
    </row>
    <row r="76" spans="1:18" s="104" customFormat="1" ht="9" customHeight="1">
      <c r="A76" s="126" t="s">
        <v>49</v>
      </c>
      <c r="B76" s="127"/>
      <c r="C76" s="128"/>
      <c r="D76" s="108"/>
      <c r="E76" s="109"/>
      <c r="F76" s="110"/>
      <c r="G76" s="109"/>
      <c r="H76" s="111"/>
      <c r="I76" s="112" t="s">
        <v>50</v>
      </c>
      <c r="J76" s="106"/>
      <c r="K76" s="113"/>
      <c r="L76" s="106"/>
      <c r="M76" s="114"/>
      <c r="N76" s="120"/>
      <c r="O76" s="119"/>
      <c r="P76" s="120"/>
      <c r="Q76" s="121"/>
    </row>
    <row r="77" spans="1:18" s="104" customFormat="1" ht="9" customHeight="1">
      <c r="A77" s="105" t="s">
        <v>40</v>
      </c>
      <c r="B77" s="106"/>
      <c r="C77" s="107"/>
      <c r="D77" s="108"/>
      <c r="E77" s="109"/>
      <c r="F77" s="110"/>
      <c r="G77" s="109"/>
      <c r="H77" s="111"/>
      <c r="I77" s="112" t="s">
        <v>51</v>
      </c>
      <c r="J77" s="106"/>
      <c r="K77" s="113"/>
      <c r="L77" s="106"/>
      <c r="M77" s="114"/>
      <c r="N77" s="115" t="s">
        <v>52</v>
      </c>
      <c r="O77" s="116"/>
      <c r="P77" s="116"/>
      <c r="Q77" s="117"/>
    </row>
    <row r="78" spans="1:18" s="104" customFormat="1" ht="9" customHeight="1">
      <c r="A78" s="105" t="s">
        <v>53</v>
      </c>
      <c r="B78" s="106"/>
      <c r="C78" s="129"/>
      <c r="D78" s="108"/>
      <c r="E78" s="109"/>
      <c r="F78" s="110"/>
      <c r="G78" s="109"/>
      <c r="H78" s="111"/>
      <c r="I78" s="112" t="s">
        <v>54</v>
      </c>
      <c r="J78" s="106"/>
      <c r="K78" s="113"/>
      <c r="L78" s="106"/>
      <c r="M78" s="114"/>
      <c r="N78" s="106"/>
      <c r="O78" s="113"/>
      <c r="P78" s="106"/>
      <c r="Q78" s="114"/>
    </row>
    <row r="79" spans="1:18" s="104" customFormat="1" ht="9" customHeight="1">
      <c r="A79" s="122" t="s">
        <v>55</v>
      </c>
      <c r="B79" s="120"/>
      <c r="C79" s="130"/>
      <c r="D79" s="131"/>
      <c r="E79" s="132"/>
      <c r="F79" s="133"/>
      <c r="G79" s="132"/>
      <c r="H79" s="134"/>
      <c r="I79" s="135" t="s">
        <v>56</v>
      </c>
      <c r="J79" s="120"/>
      <c r="K79" s="119"/>
      <c r="L79" s="120"/>
      <c r="M79" s="121"/>
      <c r="N79" s="120">
        <f>Q4</f>
        <v>0</v>
      </c>
      <c r="O79" s="119"/>
      <c r="P79" s="120"/>
      <c r="Q79" s="136">
        <f>MIN(4,'[4]Girls Si Main Draw Prep'!R5)</f>
        <v>2</v>
      </c>
    </row>
  </sheetData>
  <mergeCells count="1">
    <mergeCell ref="A4:C4"/>
  </mergeCells>
  <phoneticPr fontId="0" type="noConversion"/>
  <conditionalFormatting sqref="F67:H67 F51:H51 F53:H53 F39:H39 F41:H41 F43:H43 F45:H45 F47:H47 G23 G25 G27 G29 G31 G33 G35 G37 F49:H49 F69:H69 F55:H55 F57:H57 F59:H59 F61:H61 F63:H63 F65:H65 G7 G9 G11 G13 G15 G17 G19 G21">
    <cfRule type="expression" dxfId="125" priority="14" stopIfTrue="1">
      <formula>AND($D7&lt;9,$C7&gt;0)</formula>
    </cfRule>
  </conditionalFormatting>
  <conditionalFormatting sqref="H40 H60 J50 H24 H48 H32 J58 H68 H36 H56 J66 H64 J10 L46 H28 L14 J18 J26 J34 L30 L62 H44 J42 H52 H8 H16 H20 H12 N22">
    <cfRule type="expression" dxfId="124" priority="11" stopIfTrue="1">
      <formula>AND($N$1="CU",H8="Umpire")</formula>
    </cfRule>
    <cfRule type="expression" dxfId="123" priority="12" stopIfTrue="1">
      <formula>AND($N$1="CU",H8&lt;&gt;"Umpire",I8&lt;&gt;"")</formula>
    </cfRule>
    <cfRule type="expression" dxfId="122" priority="13" stopIfTrue="1">
      <formula>AND($N$1="CU",H8&lt;&gt;"Umpire")</formula>
    </cfRule>
  </conditionalFormatting>
  <conditionalFormatting sqref="D53 D47 D45 D43 D41 D39 D69 D67 D49 D65 D63 D61 D59 D57 D55 D51">
    <cfRule type="expression" dxfId="121" priority="10" stopIfTrue="1">
      <formula>AND($D39&lt;9,$C39&gt;0)</formula>
    </cfRule>
  </conditionalFormatting>
  <conditionalFormatting sqref="E55 E57 E59 E61 E63 E65 E67 E69 E39 E41 E43 E45 E47 E49 E51 E53">
    <cfRule type="cellIs" dxfId="120" priority="8" stopIfTrue="1" operator="equal">
      <formula>"Bye"</formula>
    </cfRule>
    <cfRule type="expression" dxfId="119" priority="9" stopIfTrue="1">
      <formula>AND($D39&lt;9,$C39&gt;0)</formula>
    </cfRule>
  </conditionalFormatting>
  <conditionalFormatting sqref="L10 L18 L26 L34 N30 N62 L58 L66 N14 N46 L42 L50 P22 J8 J12 J16 J20 J24 J28 J32 J36 J56 J60 J64 J68 J40 J44 J48 J52">
    <cfRule type="expression" dxfId="118" priority="6" stopIfTrue="1">
      <formula>I8="as"</formula>
    </cfRule>
    <cfRule type="expression" dxfId="117" priority="7" stopIfTrue="1">
      <formula>I8="bs"</formula>
    </cfRule>
  </conditionalFormatting>
  <conditionalFormatting sqref="B7 B9 B11 B13 B15 B17 B19 B21 B23 B25 B27 B29 B31 B33 B35 B37 B55 B57 B59 B61 B63 B65 B67 B69 B39 B41 B43 B45 B47 B49 B51 B53">
    <cfRule type="cellIs" dxfId="116" priority="4" stopIfTrue="1" operator="equal">
      <formula>"QA"</formula>
    </cfRule>
    <cfRule type="cellIs" dxfId="115" priority="5" stopIfTrue="1" operator="equal">
      <formula>"DA"</formula>
    </cfRule>
  </conditionalFormatting>
  <conditionalFormatting sqref="I8 I12 I16 I20 I24 I28 I32 I36 M30 M14 K10 K34 Q79 K18 K26 O22">
    <cfRule type="expression" dxfId="114" priority="3" stopIfTrue="1">
      <formula>$N$1="CU"</formula>
    </cfRule>
  </conditionalFormatting>
  <conditionalFormatting sqref="E35 E37 E25 E33 E31 E29 E27 E23 E19 E21 E9 E17 E15 E13 E11 E7">
    <cfRule type="cellIs" dxfId="113" priority="2" stopIfTrue="1" operator="equal">
      <formula>"Bye"</formula>
    </cfRule>
  </conditionalFormatting>
  <conditionalFormatting sqref="D7 D9 D11 D13 D15 D17 D19 D21 D23 D25 D27 D29 D31 D33 D35 D37">
    <cfRule type="expression" dxfId="112" priority="1"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paperSize="9" orientation="landscape" horizontalDpi="360" verticalDpi="200" r:id="rId1"/>
  <headerFooter alignWithMargins="0"/>
  <legacyDrawing r:id="rId2"/>
</worksheet>
</file>

<file path=xl/worksheets/sheet5.xml><?xml version="1.0" encoding="utf-8"?>
<worksheet xmlns="http://schemas.openxmlformats.org/spreadsheetml/2006/main" xmlns:r="http://schemas.openxmlformats.org/officeDocument/2006/relationships">
  <sheetPr codeName="Sheet141">
    <pageSetUpPr fitToPage="1"/>
  </sheetPr>
  <dimension ref="A1:T79"/>
  <sheetViews>
    <sheetView showGridLines="0" showZeros="0" topLeftCell="B1" workbookViewId="0">
      <selection activeCell="N15" sqref="N15"/>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7" customWidth="1"/>
    <col min="10" max="10" width="10.7109375" customWidth="1"/>
    <col min="11" max="11" width="1.7109375" style="137" customWidth="1"/>
    <col min="12" max="12" width="10.7109375" customWidth="1"/>
    <col min="13" max="13" width="1.7109375" style="138" customWidth="1"/>
    <col min="14" max="14" width="10.7109375" customWidth="1"/>
    <col min="15" max="15" width="1.7109375" style="137" customWidth="1"/>
    <col min="16" max="16" width="10.7109375" customWidth="1"/>
    <col min="17" max="17" width="1.7109375" style="138" customWidth="1"/>
    <col min="18" max="18" width="9.140625" hidden="1" customWidth="1"/>
    <col min="19" max="19" width="8.7109375" customWidth="1"/>
    <col min="20" max="20" width="9.140625" hidden="1" customWidth="1"/>
  </cols>
  <sheetData>
    <row r="1" spans="1:20" s="7" customFormat="1" ht="21.75" customHeight="1">
      <c r="A1" s="1" t="s">
        <v>0</v>
      </c>
      <c r="B1" s="1"/>
      <c r="C1" s="2"/>
      <c r="D1" s="2"/>
      <c r="E1" s="2"/>
      <c r="F1" s="2"/>
      <c r="G1" s="2"/>
      <c r="H1" s="2"/>
      <c r="I1" s="3"/>
      <c r="J1" s="4" t="s">
        <v>81</v>
      </c>
      <c r="K1" s="5"/>
      <c r="L1" s="6"/>
      <c r="M1" s="3"/>
      <c r="N1" s="3" t="s">
        <v>82</v>
      </c>
      <c r="O1" s="3"/>
      <c r="P1" s="2"/>
      <c r="Q1" s="3"/>
    </row>
    <row r="2" spans="1:20" s="12" customFormat="1">
      <c r="A2" s="8"/>
      <c r="B2" s="8"/>
      <c r="C2" s="8"/>
      <c r="D2" s="8"/>
      <c r="E2" s="8"/>
      <c r="F2" s="9"/>
      <c r="G2" s="10"/>
      <c r="H2" s="10"/>
      <c r="I2" s="11"/>
      <c r="J2" s="5" t="s">
        <v>3</v>
      </c>
      <c r="K2" s="5"/>
      <c r="L2" s="5"/>
      <c r="M2" s="11"/>
      <c r="N2" s="10"/>
      <c r="O2" s="11"/>
      <c r="P2" s="10"/>
      <c r="Q2" s="11"/>
    </row>
    <row r="3" spans="1:20" s="16" customFormat="1" ht="11.25" customHeight="1">
      <c r="A3" s="13" t="s">
        <v>4</v>
      </c>
      <c r="B3" s="13"/>
      <c r="C3" s="13"/>
      <c r="D3" s="13"/>
      <c r="E3" s="13"/>
      <c r="F3" s="13" t="s">
        <v>5</v>
      </c>
      <c r="G3" s="13"/>
      <c r="H3" s="13"/>
      <c r="I3" s="14"/>
      <c r="J3" s="148" t="s">
        <v>83</v>
      </c>
      <c r="K3" s="14"/>
      <c r="L3" s="13" t="s">
        <v>84</v>
      </c>
      <c r="M3" s="14"/>
      <c r="N3" s="13"/>
      <c r="O3" s="14"/>
      <c r="P3" s="13"/>
      <c r="Q3" s="15" t="s">
        <v>8</v>
      </c>
    </row>
    <row r="4" spans="1:20" s="23" customFormat="1" ht="11.25" customHeight="1" thickBot="1">
      <c r="A4" s="170">
        <v>41134</v>
      </c>
      <c r="B4" s="170"/>
      <c r="C4" s="170"/>
      <c r="D4" s="17"/>
      <c r="E4" s="17"/>
      <c r="F4" s="17" t="s">
        <v>85</v>
      </c>
      <c r="G4" s="18"/>
      <c r="H4" s="17"/>
      <c r="I4" s="19"/>
      <c r="J4" s="20">
        <f>'[5]Week SetUp'!$D$10</f>
        <v>0</v>
      </c>
      <c r="K4" s="19"/>
      <c r="L4" s="21">
        <f>'[5]Week SetUp'!$A$12</f>
        <v>0</v>
      </c>
      <c r="M4" s="19"/>
      <c r="N4" s="17"/>
      <c r="P4" s="19"/>
      <c r="Q4" s="22" t="s">
        <v>10</v>
      </c>
    </row>
    <row r="5" spans="1:20" s="16" customFormat="1" ht="9">
      <c r="A5" s="24"/>
      <c r="B5" s="25" t="s">
        <v>11</v>
      </c>
      <c r="C5" s="25" t="s">
        <v>12</v>
      </c>
      <c r="D5" s="25" t="s">
        <v>13</v>
      </c>
      <c r="E5" s="26" t="s">
        <v>14</v>
      </c>
      <c r="F5" s="26" t="s">
        <v>15</v>
      </c>
      <c r="G5" s="26"/>
      <c r="H5" s="26" t="s">
        <v>16</v>
      </c>
      <c r="I5" s="26"/>
      <c r="J5" s="25" t="s">
        <v>18</v>
      </c>
      <c r="K5" s="27"/>
      <c r="L5" s="25" t="s">
        <v>19</v>
      </c>
      <c r="M5" s="27"/>
      <c r="N5" s="25" t="s">
        <v>20</v>
      </c>
      <c r="O5" s="27"/>
      <c r="P5" s="25"/>
      <c r="Q5" s="28"/>
    </row>
    <row r="6" spans="1:20" s="16" customFormat="1" ht="3.75" customHeight="1" thickBot="1">
      <c r="A6" s="29"/>
      <c r="B6" s="30"/>
      <c r="C6" s="31"/>
      <c r="D6" s="30"/>
      <c r="E6" s="32"/>
      <c r="F6" s="32"/>
      <c r="G6" s="33"/>
      <c r="H6" s="32"/>
      <c r="I6" s="34"/>
      <c r="J6" s="30"/>
      <c r="K6" s="34"/>
      <c r="L6" s="30"/>
      <c r="M6" s="34"/>
      <c r="N6" s="30"/>
      <c r="O6" s="34"/>
      <c r="P6" s="30"/>
      <c r="Q6" s="35"/>
    </row>
    <row r="7" spans="1:20" s="47" customFormat="1" ht="10.5" customHeight="1">
      <c r="A7" s="36">
        <v>1</v>
      </c>
      <c r="B7" s="37">
        <f>IF($D7="","",VLOOKUP($D7,'[5]Girls Si Main Draw Prep'!$A$7:$P$22,15))</f>
        <v>0</v>
      </c>
      <c r="C7" s="37">
        <f>IF($D7="","",VLOOKUP($D7,'[5]Girls Si Main Draw Prep'!$A$7:$P$22,16))</f>
        <v>0</v>
      </c>
      <c r="D7" s="38">
        <v>1</v>
      </c>
      <c r="E7" s="39" t="str">
        <f>UPPER(IF($D7="","",VLOOKUP($D7,'[5]Girls Si Main Draw Prep'!$A$7:$P$22,2)))</f>
        <v xml:space="preserve"> STAUBLE</v>
      </c>
      <c r="F7" s="39" t="str">
        <f>IF($D7="","",VLOOKUP($D7,'[5]Girls Si Main Draw Prep'!$A$7:$P$22,3))</f>
        <v>Lily</v>
      </c>
      <c r="G7" s="39"/>
      <c r="H7" s="39">
        <f>IF($D7="","",VLOOKUP($D7,'[5]Girls Si Main Draw Prep'!$A$7:$P$22,4))</f>
        <v>0</v>
      </c>
      <c r="I7" s="40"/>
      <c r="J7" s="41"/>
      <c r="K7" s="41"/>
      <c r="L7" s="41"/>
      <c r="M7" s="41"/>
      <c r="N7" s="42"/>
      <c r="O7" s="43"/>
      <c r="P7" s="44"/>
      <c r="Q7" s="45"/>
      <c r="R7" s="46"/>
      <c r="T7" s="48" t="str">
        <f>'[5]SetUp Officials'!P21</f>
        <v>Umpire</v>
      </c>
    </row>
    <row r="8" spans="1:20" s="47" customFormat="1" ht="9.6" customHeight="1">
      <c r="A8" s="49"/>
      <c r="B8" s="50"/>
      <c r="C8" s="50"/>
      <c r="D8" s="50"/>
      <c r="E8" s="41"/>
      <c r="F8" s="41"/>
      <c r="G8" s="51"/>
      <c r="H8" s="52" t="s">
        <v>86</v>
      </c>
      <c r="I8" s="53"/>
      <c r="J8" s="54" t="s">
        <v>87</v>
      </c>
      <c r="K8" s="54"/>
      <c r="L8" s="41"/>
      <c r="M8" s="41"/>
      <c r="N8" s="42"/>
      <c r="O8" s="43"/>
      <c r="P8" s="44"/>
      <c r="Q8" s="45"/>
      <c r="R8" s="46"/>
      <c r="T8" s="55" t="str">
        <f>'[5]SetUp Officials'!P22</f>
        <v xml:space="preserve"> </v>
      </c>
    </row>
    <row r="9" spans="1:20" s="47" customFormat="1" ht="9.6" customHeight="1">
      <c r="A9" s="49">
        <v>2</v>
      </c>
      <c r="B9" s="37">
        <f>IF($D9="","",VLOOKUP($D9,'[5]Girls Si Main Draw Prep'!$A$7:$P$22,15))</f>
        <v>0</v>
      </c>
      <c r="C9" s="37">
        <f>IF($D9="","",VLOOKUP($D9,'[5]Girls Si Main Draw Prep'!$A$7:$P$22,16))</f>
        <v>0</v>
      </c>
      <c r="D9" s="38">
        <v>6</v>
      </c>
      <c r="E9" s="37" t="str">
        <f>UPPER(IF($D9="","",VLOOKUP($D9,'[5]Girls Si Main Draw Prep'!$A$7:$P$22,2)))</f>
        <v>CHIN CHOY</v>
      </c>
      <c r="F9" s="37" t="str">
        <f>IF($D9="","",VLOOKUP($D9,'[5]Girls Si Main Draw Prep'!$A$7:$P$22,3))</f>
        <v>Cheyenne</v>
      </c>
      <c r="G9" s="37"/>
      <c r="H9" s="37">
        <f>IF($D9="","",VLOOKUP($D9,'[5]Girls Si Main Draw Prep'!$A$7:$P$22,4))</f>
        <v>0</v>
      </c>
      <c r="I9" s="56"/>
      <c r="J9" s="41" t="s">
        <v>88</v>
      </c>
      <c r="K9" s="57"/>
      <c r="L9" s="41"/>
      <c r="M9" s="41"/>
      <c r="N9" s="42"/>
      <c r="O9" s="43"/>
      <c r="P9" s="44"/>
      <c r="Q9" s="45"/>
      <c r="R9" s="46"/>
      <c r="T9" s="55" t="str">
        <f>'[5]SetUp Officials'!P23</f>
        <v xml:space="preserve"> </v>
      </c>
    </row>
    <row r="10" spans="1:20" s="47" customFormat="1" ht="9.6" customHeight="1">
      <c r="A10" s="49"/>
      <c r="B10" s="50"/>
      <c r="C10" s="50"/>
      <c r="D10" s="58"/>
      <c r="E10" s="41"/>
      <c r="F10" s="41"/>
      <c r="G10" s="51"/>
      <c r="H10" s="41"/>
      <c r="I10" s="59"/>
      <c r="J10" s="52" t="s">
        <v>86</v>
      </c>
      <c r="K10" s="60"/>
      <c r="L10" s="54" t="s">
        <v>87</v>
      </c>
      <c r="M10" s="61"/>
      <c r="N10" s="62"/>
      <c r="O10" s="62"/>
      <c r="P10" s="44"/>
      <c r="Q10" s="45"/>
      <c r="R10" s="46"/>
      <c r="T10" s="55" t="str">
        <f>'[5]SetUp Officials'!P24</f>
        <v xml:space="preserve"> </v>
      </c>
    </row>
    <row r="11" spans="1:20" s="47" customFormat="1" ht="9.6" customHeight="1">
      <c r="A11" s="49">
        <v>3</v>
      </c>
      <c r="B11" s="37">
        <f>IF($D11="","",VLOOKUP($D11,'[5]Girls Si Main Draw Prep'!$A$7:$P$22,15))</f>
        <v>0</v>
      </c>
      <c r="C11" s="37">
        <f>IF($D11="","",VLOOKUP($D11,'[5]Girls Si Main Draw Prep'!$A$7:$P$22,16))</f>
        <v>0</v>
      </c>
      <c r="D11" s="38">
        <v>4</v>
      </c>
      <c r="E11" s="37" t="str">
        <f>UPPER(IF($D11="","",VLOOKUP($D11,'[5]Girls Si Main Draw Prep'!$A$7:$P$22,2)))</f>
        <v xml:space="preserve"> ROSS</v>
      </c>
      <c r="F11" s="37" t="str">
        <f>IF($D11="","",VLOOKUP($D11,'[5]Girls Si Main Draw Prep'!$A$7:$P$22,3))</f>
        <v>Emma</v>
      </c>
      <c r="G11" s="37"/>
      <c r="H11" s="37">
        <f>IF($D11="","",VLOOKUP($D11,'[5]Girls Si Main Draw Prep'!$A$7:$P$22,4))</f>
        <v>0</v>
      </c>
      <c r="I11" s="40"/>
      <c r="J11" s="41"/>
      <c r="K11" s="63"/>
      <c r="L11" s="41" t="s">
        <v>89</v>
      </c>
      <c r="M11" s="64"/>
      <c r="N11" s="62"/>
      <c r="O11" s="62"/>
      <c r="P11" s="44"/>
      <c r="Q11" s="45"/>
      <c r="R11" s="46"/>
      <c r="T11" s="55" t="str">
        <f>'[5]SetUp Officials'!P25</f>
        <v xml:space="preserve"> </v>
      </c>
    </row>
    <row r="12" spans="1:20" s="47" customFormat="1" ht="9.6" customHeight="1">
      <c r="A12" s="49"/>
      <c r="B12" s="50"/>
      <c r="C12" s="50"/>
      <c r="D12" s="58"/>
      <c r="E12" s="41"/>
      <c r="F12" s="41"/>
      <c r="G12" s="51"/>
      <c r="H12" s="52" t="s">
        <v>86</v>
      </c>
      <c r="I12" s="53"/>
      <c r="J12" s="54" t="s">
        <v>90</v>
      </c>
      <c r="K12" s="65"/>
      <c r="L12" s="41"/>
      <c r="M12" s="64"/>
      <c r="N12" s="62"/>
      <c r="O12" s="62"/>
      <c r="P12" s="44"/>
      <c r="Q12" s="45"/>
      <c r="R12" s="46"/>
      <c r="T12" s="55" t="str">
        <f>'[5]SetUp Officials'!P26</f>
        <v xml:space="preserve"> </v>
      </c>
    </row>
    <row r="13" spans="1:20" s="47" customFormat="1" ht="9.6" customHeight="1">
      <c r="A13" s="49">
        <v>4</v>
      </c>
      <c r="B13" s="37">
        <f>IF($D13="","",VLOOKUP($D13,'[5]Girls Si Main Draw Prep'!$A$7:$P$22,15))</f>
        <v>0</v>
      </c>
      <c r="C13" s="37">
        <f>IF($D13="","",VLOOKUP($D13,'[5]Girls Si Main Draw Prep'!$A$7:$P$22,16))</f>
        <v>0</v>
      </c>
      <c r="D13" s="38">
        <v>8</v>
      </c>
      <c r="E13" s="37" t="str">
        <f>UPPER(IF($D13="","",VLOOKUP($D13,'[5]Girls Si Main Draw Prep'!$A$7:$P$22,2)))</f>
        <v>WILLIAMS</v>
      </c>
      <c r="F13" s="37" t="str">
        <f>IF($D13="","",VLOOKUP($D13,'[5]Girls Si Main Draw Prep'!$A$7:$P$22,3))</f>
        <v>Jadeja</v>
      </c>
      <c r="G13" s="37"/>
      <c r="H13" s="37">
        <f>IF($D13="","",VLOOKUP($D13,'[5]Girls Si Main Draw Prep'!$A$7:$P$22,4))</f>
        <v>0</v>
      </c>
      <c r="I13" s="66"/>
      <c r="J13" s="41" t="s">
        <v>91</v>
      </c>
      <c r="K13" s="41"/>
      <c r="L13" s="41"/>
      <c r="M13" s="64"/>
      <c r="N13" s="62"/>
      <c r="O13" s="62"/>
      <c r="P13" s="44"/>
      <c r="Q13" s="45"/>
      <c r="R13" s="46"/>
      <c r="T13" s="55" t="str">
        <f>'[5]SetUp Officials'!P27</f>
        <v xml:space="preserve"> </v>
      </c>
    </row>
    <row r="14" spans="1:20" s="47" customFormat="1" ht="9.6" customHeight="1">
      <c r="A14" s="49"/>
      <c r="B14" s="50"/>
      <c r="C14" s="50"/>
      <c r="D14" s="58"/>
      <c r="E14" s="41"/>
      <c r="F14" s="41"/>
      <c r="G14" s="51"/>
      <c r="H14" s="67"/>
      <c r="I14" s="59"/>
      <c r="J14" s="41"/>
      <c r="K14" s="41"/>
      <c r="L14" s="52" t="s">
        <v>86</v>
      </c>
      <c r="M14" s="60"/>
      <c r="N14" s="54" t="s">
        <v>92</v>
      </c>
      <c r="O14" s="61"/>
      <c r="P14" s="44"/>
      <c r="Q14" s="45"/>
      <c r="R14" s="46"/>
      <c r="T14" s="55" t="str">
        <f>'[5]SetUp Officials'!P28</f>
        <v xml:space="preserve"> </v>
      </c>
    </row>
    <row r="15" spans="1:20" s="47" customFormat="1" ht="9.6" customHeight="1">
      <c r="A15" s="36">
        <v>5</v>
      </c>
      <c r="B15" s="37">
        <f>IF($D15="","",VLOOKUP($D15,'[5]Girls Si Main Draw Prep'!$A$7:$P$22,15))</f>
        <v>0</v>
      </c>
      <c r="C15" s="37">
        <f>IF($D15="","",VLOOKUP($D15,'[5]Girls Si Main Draw Prep'!$A$7:$P$22,16))</f>
        <v>0</v>
      </c>
      <c r="D15" s="38">
        <v>5</v>
      </c>
      <c r="E15" s="37" t="str">
        <f>UPPER(IF($D15="","",VLOOKUP($D15,'[5]Girls Si Main Draw Prep'!$A$7:$P$22,2)))</f>
        <v>COOK</v>
      </c>
      <c r="F15" s="37" t="str">
        <f>IF($D15="","",VLOOKUP($D15,'[5]Girls Si Main Draw Prep'!$A$7:$P$22,3))</f>
        <v xml:space="preserve">Candace </v>
      </c>
      <c r="G15" s="37"/>
      <c r="H15" s="39">
        <f>IF($D15="","",VLOOKUP($D15,'[5]Girls Si Main Draw Prep'!$A$7:$P$22,4))</f>
        <v>0</v>
      </c>
      <c r="I15" s="68"/>
      <c r="J15" s="41"/>
      <c r="K15" s="41"/>
      <c r="L15" s="41"/>
      <c r="M15" s="64"/>
      <c r="N15" s="41" t="s">
        <v>67</v>
      </c>
      <c r="O15" s="71"/>
      <c r="P15" s="149"/>
      <c r="Q15" s="45"/>
      <c r="R15" s="46"/>
      <c r="T15" s="55" t="str">
        <f>'[5]SetUp Officials'!P29</f>
        <v xml:space="preserve"> </v>
      </c>
    </row>
    <row r="16" spans="1:20" s="47" customFormat="1" ht="9.6" customHeight="1" thickBot="1">
      <c r="A16" s="49"/>
      <c r="B16" s="50"/>
      <c r="C16" s="50"/>
      <c r="D16" s="58"/>
      <c r="E16" s="41"/>
      <c r="F16" s="41"/>
      <c r="G16" s="51"/>
      <c r="H16" s="52" t="s">
        <v>86</v>
      </c>
      <c r="I16" s="53"/>
      <c r="J16" s="54" t="s">
        <v>93</v>
      </c>
      <c r="K16" s="54"/>
      <c r="L16" s="41"/>
      <c r="M16" s="64"/>
      <c r="N16" s="62"/>
      <c r="O16" s="71"/>
      <c r="P16" s="149"/>
      <c r="Q16" s="45"/>
      <c r="R16" s="46"/>
      <c r="T16" s="72" t="str">
        <f>'[5]SetUp Officials'!P30</f>
        <v>None</v>
      </c>
    </row>
    <row r="17" spans="1:18" s="47" customFormat="1" ht="9.6" customHeight="1">
      <c r="A17" s="49">
        <v>6</v>
      </c>
      <c r="B17" s="37">
        <f>IF($D17="","",VLOOKUP($D17,'[5]Girls Si Main Draw Prep'!$A$7:$P$22,15))</f>
        <v>0</v>
      </c>
      <c r="C17" s="37">
        <f>IF($D17="","",VLOOKUP($D17,'[5]Girls Si Main Draw Prep'!$A$7:$P$22,16))</f>
        <v>0</v>
      </c>
      <c r="D17" s="38">
        <v>3</v>
      </c>
      <c r="E17" s="37" t="str">
        <f>UPPER(IF($D17="","",VLOOKUP($D17,'[5]Girls Si Main Draw Prep'!$A$7:$P$22,2)))</f>
        <v xml:space="preserve"> AMMON</v>
      </c>
      <c r="F17" s="37" t="str">
        <f>IF($D17="","",VLOOKUP($D17,'[5]Girls Si Main Draw Prep'!$A$7:$P$22,3))</f>
        <v>Joni Mae</v>
      </c>
      <c r="G17" s="37"/>
      <c r="H17" s="37">
        <f>IF($D17="","",VLOOKUP($D17,'[5]Girls Si Main Draw Prep'!$A$7:$P$22,4))</f>
        <v>0</v>
      </c>
      <c r="I17" s="56"/>
      <c r="J17" s="41" t="s">
        <v>91</v>
      </c>
      <c r="K17" s="57"/>
      <c r="L17" s="41"/>
      <c r="M17" s="64"/>
      <c r="N17" s="62"/>
      <c r="O17" s="71"/>
      <c r="P17" s="149"/>
      <c r="Q17" s="45"/>
      <c r="R17" s="46"/>
    </row>
    <row r="18" spans="1:18" s="47" customFormat="1" ht="9.6" customHeight="1">
      <c r="A18" s="49"/>
      <c r="B18" s="50"/>
      <c r="C18" s="50"/>
      <c r="D18" s="58"/>
      <c r="E18" s="41"/>
      <c r="F18" s="41"/>
      <c r="G18" s="51"/>
      <c r="H18" s="41"/>
      <c r="I18" s="59"/>
      <c r="J18" s="52" t="s">
        <v>86</v>
      </c>
      <c r="K18" s="60"/>
      <c r="L18" s="54" t="s">
        <v>92</v>
      </c>
      <c r="M18" s="73"/>
      <c r="N18" s="62"/>
      <c r="O18" s="71"/>
      <c r="P18" s="149"/>
      <c r="Q18" s="45"/>
      <c r="R18" s="46"/>
    </row>
    <row r="19" spans="1:18" s="47" customFormat="1" ht="9.6" customHeight="1">
      <c r="A19" s="49">
        <v>7</v>
      </c>
      <c r="B19" s="37">
        <f>IF($D19="","",VLOOKUP($D19,'[5]Girls Si Main Draw Prep'!$A$7:$P$22,15))</f>
        <v>0</v>
      </c>
      <c r="C19" s="37">
        <f>IF($D19="","",VLOOKUP($D19,'[5]Girls Si Main Draw Prep'!$A$7:$P$22,16))</f>
        <v>0</v>
      </c>
      <c r="D19" s="38">
        <v>7</v>
      </c>
      <c r="E19" s="37" t="str">
        <f>UPPER(IF($D19="","",VLOOKUP($D19,'[5]Girls Si Main Draw Prep'!$A$7:$P$22,2)))</f>
        <v>GOSINE</v>
      </c>
      <c r="F19" s="37" t="str">
        <f>IF($D19="","",VLOOKUP($D19,'[5]Girls Si Main Draw Prep'!$A$7:$P$22,3))</f>
        <v>Ishala</v>
      </c>
      <c r="G19" s="37"/>
      <c r="H19" s="37">
        <f>IF($D19="","",VLOOKUP($D19,'[5]Girls Si Main Draw Prep'!$A$7:$P$22,4))</f>
        <v>0</v>
      </c>
      <c r="I19" s="40"/>
      <c r="J19" s="41"/>
      <c r="K19" s="63"/>
      <c r="L19" s="41" t="s">
        <v>94</v>
      </c>
      <c r="M19" s="62"/>
      <c r="N19" s="62"/>
      <c r="O19" s="71"/>
      <c r="P19" s="149"/>
      <c r="Q19" s="45"/>
      <c r="R19" s="46"/>
    </row>
    <row r="20" spans="1:18" s="47" customFormat="1" ht="9.6" customHeight="1">
      <c r="A20" s="49"/>
      <c r="B20" s="50"/>
      <c r="C20" s="50"/>
      <c r="D20" s="50"/>
      <c r="E20" s="41"/>
      <c r="F20" s="41"/>
      <c r="G20" s="51"/>
      <c r="H20" s="52" t="s">
        <v>86</v>
      </c>
      <c r="I20" s="53"/>
      <c r="J20" s="54" t="s">
        <v>92</v>
      </c>
      <c r="K20" s="65"/>
      <c r="L20" s="41"/>
      <c r="M20" s="62"/>
      <c r="N20" s="62"/>
      <c r="O20" s="71"/>
      <c r="P20" s="149"/>
      <c r="Q20" s="45"/>
      <c r="R20" s="46"/>
    </row>
    <row r="21" spans="1:18" s="47" customFormat="1" ht="9.6" customHeight="1">
      <c r="A21" s="49">
        <v>8</v>
      </c>
      <c r="B21" s="37">
        <f>IF($D21="","",VLOOKUP($D21,'[5]Girls Si Main Draw Prep'!$A$7:$P$22,15))</f>
        <v>0</v>
      </c>
      <c r="C21" s="37">
        <f>IF($D21="","",VLOOKUP($D21,'[5]Girls Si Main Draw Prep'!$A$7:$P$22,16))</f>
        <v>0</v>
      </c>
      <c r="D21" s="38">
        <v>2</v>
      </c>
      <c r="E21" s="39" t="str">
        <f>UPPER(IF($D21="","",VLOOKUP($D21,'[5]Girls Si Main Draw Prep'!$A$7:$P$22,2)))</f>
        <v>DAVIS</v>
      </c>
      <c r="F21" s="39" t="str">
        <f>IF($D21="","",VLOOKUP($D21,'[5]Girls Si Main Draw Prep'!$A$7:$P$22,3))</f>
        <v xml:space="preserve">Emma </v>
      </c>
      <c r="G21" s="39"/>
      <c r="H21" s="37">
        <f>IF($D21="","",VLOOKUP($D21,'[5]Girls Si Main Draw Prep'!$A$7:$P$22,4))</f>
        <v>0</v>
      </c>
      <c r="I21" s="66"/>
      <c r="J21" s="41" t="s">
        <v>95</v>
      </c>
      <c r="K21" s="41"/>
      <c r="L21" s="41"/>
      <c r="M21" s="62"/>
      <c r="N21" s="62"/>
      <c r="O21" s="71"/>
      <c r="P21" s="149"/>
      <c r="Q21" s="45"/>
      <c r="R21" s="46"/>
    </row>
    <row r="22" spans="1:18" s="47" customFormat="1" ht="9.6" customHeight="1">
      <c r="A22" s="49"/>
      <c r="B22" s="50"/>
      <c r="C22" s="50"/>
      <c r="D22" s="50"/>
      <c r="E22" s="67"/>
      <c r="F22" s="67"/>
      <c r="G22" s="74"/>
      <c r="H22" s="67"/>
      <c r="I22" s="59"/>
      <c r="J22" s="41"/>
      <c r="K22" s="41"/>
      <c r="L22" s="41"/>
      <c r="M22" s="62"/>
      <c r="N22" s="52" t="s">
        <v>86</v>
      </c>
      <c r="O22" s="76"/>
      <c r="P22" s="77" t="str">
        <f>UPPER(IF(OR(O22="a",O22="as"),N14,IF(OR(O22="b",O22="bs"),N30,)))</f>
        <v/>
      </c>
      <c r="Q22" s="71"/>
      <c r="R22" s="46"/>
    </row>
    <row r="23" spans="1:18" s="47" customFormat="1" ht="9.6" hidden="1" customHeight="1">
      <c r="A23" s="49">
        <v>9</v>
      </c>
      <c r="B23" s="37" t="str">
        <f>IF($D23="","",VLOOKUP($D23,'[5]Girls Si Main Draw Prep'!$A$7:$P$22,15))</f>
        <v/>
      </c>
      <c r="C23" s="37" t="str">
        <f>IF($D23="","",VLOOKUP($D23,'[5]Girls Si Main Draw Prep'!$A$7:$P$22,16))</f>
        <v/>
      </c>
      <c r="D23" s="38"/>
      <c r="E23" s="37" t="str">
        <f>UPPER(IF($D23="","",VLOOKUP($D23,'[5]Girls Si Main Draw Prep'!$A$7:$P$22,2)))</f>
        <v/>
      </c>
      <c r="F23" s="37" t="str">
        <f>IF($D23="","",VLOOKUP($D23,'[5]Girls Si Main Draw Prep'!$A$7:$P$22,3))</f>
        <v/>
      </c>
      <c r="G23" s="37"/>
      <c r="H23" s="37" t="str">
        <f>IF($D23="","",VLOOKUP($D23,'[5]Girls Si Main Draw Prep'!$A$7:$P$22,4))</f>
        <v/>
      </c>
      <c r="I23" s="40"/>
      <c r="J23" s="41"/>
      <c r="K23" s="41"/>
      <c r="L23" s="41"/>
      <c r="M23" s="62"/>
      <c r="N23" s="41"/>
      <c r="O23" s="64"/>
      <c r="P23" s="41"/>
      <c r="Q23" s="62"/>
      <c r="R23" s="46"/>
    </row>
    <row r="24" spans="1:18" s="47" customFormat="1" ht="9.6" hidden="1" customHeight="1">
      <c r="A24" s="49"/>
      <c r="B24" s="50"/>
      <c r="C24" s="50"/>
      <c r="D24" s="50"/>
      <c r="E24" s="41"/>
      <c r="F24" s="41"/>
      <c r="G24" s="51"/>
      <c r="H24" s="52" t="s">
        <v>86</v>
      </c>
      <c r="I24" s="53"/>
      <c r="J24" s="54" t="str">
        <f>UPPER(IF(OR(I24="a",I24="as"),E23,IF(OR(I24="b",I24="bs"),E25,)))</f>
        <v/>
      </c>
      <c r="K24" s="54"/>
      <c r="L24" s="41"/>
      <c r="M24" s="62"/>
      <c r="N24" s="62"/>
      <c r="O24" s="64"/>
      <c r="P24" s="44"/>
      <c r="Q24" s="45"/>
      <c r="R24" s="46"/>
    </row>
    <row r="25" spans="1:18" s="47" customFormat="1" ht="9.6" hidden="1" customHeight="1">
      <c r="A25" s="49">
        <v>10</v>
      </c>
      <c r="B25" s="37" t="str">
        <f>IF($D25="","",VLOOKUP($D25,'[5]Girls Si Main Draw Prep'!$A$7:$P$22,15))</f>
        <v/>
      </c>
      <c r="C25" s="37" t="str">
        <f>IF($D25="","",VLOOKUP($D25,'[5]Girls Si Main Draw Prep'!$A$7:$P$22,16))</f>
        <v/>
      </c>
      <c r="D25" s="38"/>
      <c r="E25" s="37" t="str">
        <f>UPPER(IF($D25="","",VLOOKUP($D25,'[5]Girls Si Main Draw Prep'!$A$7:$P$22,2)))</f>
        <v/>
      </c>
      <c r="F25" s="37" t="str">
        <f>IF($D25="","",VLOOKUP($D25,'[5]Girls Si Main Draw Prep'!$A$7:$P$22,3))</f>
        <v/>
      </c>
      <c r="G25" s="37"/>
      <c r="H25" s="37" t="str">
        <f>IF($D25="","",VLOOKUP($D25,'[5]Girls Si Main Draw Prep'!$A$7:$P$22,4))</f>
        <v/>
      </c>
      <c r="I25" s="56"/>
      <c r="J25" s="41"/>
      <c r="K25" s="57"/>
      <c r="L25" s="41"/>
      <c r="M25" s="62"/>
      <c r="N25" s="62"/>
      <c r="O25" s="64"/>
      <c r="P25" s="44"/>
      <c r="Q25" s="45"/>
      <c r="R25" s="46"/>
    </row>
    <row r="26" spans="1:18" s="47" customFormat="1" ht="9.6" hidden="1" customHeight="1">
      <c r="A26" s="49"/>
      <c r="B26" s="50"/>
      <c r="C26" s="50"/>
      <c r="D26" s="58"/>
      <c r="E26" s="41"/>
      <c r="F26" s="41"/>
      <c r="G26" s="51"/>
      <c r="H26" s="41"/>
      <c r="I26" s="59"/>
      <c r="J26" s="52" t="s">
        <v>86</v>
      </c>
      <c r="K26" s="60"/>
      <c r="L26" s="54" t="str">
        <f>UPPER(IF(OR(K26="a",K26="as"),J24,IF(OR(K26="b",K26="bs"),J28,)))</f>
        <v/>
      </c>
      <c r="M26" s="61"/>
      <c r="N26" s="62"/>
      <c r="O26" s="64"/>
      <c r="P26" s="44"/>
      <c r="Q26" s="45"/>
      <c r="R26" s="46"/>
    </row>
    <row r="27" spans="1:18" s="47" customFormat="1" ht="9.6" hidden="1" customHeight="1">
      <c r="A27" s="49">
        <v>11</v>
      </c>
      <c r="B27" s="37" t="str">
        <f>IF($D27="","",VLOOKUP($D27,'[5]Girls Si Main Draw Prep'!$A$7:$P$22,15))</f>
        <v/>
      </c>
      <c r="C27" s="37" t="str">
        <f>IF($D27="","",VLOOKUP($D27,'[5]Girls Si Main Draw Prep'!$A$7:$P$22,16))</f>
        <v/>
      </c>
      <c r="D27" s="38"/>
      <c r="E27" s="37" t="str">
        <f>UPPER(IF($D27="","",VLOOKUP($D27,'[5]Girls Si Main Draw Prep'!$A$7:$P$22,2)))</f>
        <v/>
      </c>
      <c r="F27" s="37" t="str">
        <f>IF($D27="","",VLOOKUP($D27,'[5]Girls Si Main Draw Prep'!$A$7:$P$22,3))</f>
        <v/>
      </c>
      <c r="G27" s="37"/>
      <c r="H27" s="37" t="str">
        <f>IF($D27="","",VLOOKUP($D27,'[5]Girls Si Main Draw Prep'!$A$7:$P$22,4))</f>
        <v/>
      </c>
      <c r="I27" s="40"/>
      <c r="J27" s="41"/>
      <c r="K27" s="63"/>
      <c r="L27" s="41"/>
      <c r="M27" s="64"/>
      <c r="N27" s="62"/>
      <c r="O27" s="64"/>
      <c r="P27" s="44"/>
      <c r="Q27" s="45"/>
      <c r="R27" s="46"/>
    </row>
    <row r="28" spans="1:18" s="47" customFormat="1" ht="9.6" hidden="1" customHeight="1">
      <c r="A28" s="36"/>
      <c r="B28" s="50"/>
      <c r="C28" s="50"/>
      <c r="D28" s="58"/>
      <c r="E28" s="41"/>
      <c r="F28" s="41"/>
      <c r="G28" s="51"/>
      <c r="H28" s="52" t="s">
        <v>86</v>
      </c>
      <c r="I28" s="53"/>
      <c r="J28" s="54" t="str">
        <f>UPPER(IF(OR(I28="a",I28="as"),E27,IF(OR(I28="b",I28="bs"),E29,)))</f>
        <v/>
      </c>
      <c r="K28" s="65"/>
      <c r="L28" s="41"/>
      <c r="M28" s="64"/>
      <c r="N28" s="62"/>
      <c r="O28" s="64"/>
      <c r="P28" s="44"/>
      <c r="Q28" s="45"/>
      <c r="R28" s="46"/>
    </row>
    <row r="29" spans="1:18" s="47" customFormat="1" ht="9.6" hidden="1" customHeight="1">
      <c r="A29" s="36">
        <v>12</v>
      </c>
      <c r="B29" s="37" t="str">
        <f>IF($D29="","",VLOOKUP($D29,'[5]Girls Si Main Draw Prep'!$A$7:$P$22,15))</f>
        <v/>
      </c>
      <c r="C29" s="37" t="str">
        <f>IF($D29="","",VLOOKUP($D29,'[5]Girls Si Main Draw Prep'!$A$7:$P$22,16))</f>
        <v/>
      </c>
      <c r="D29" s="38"/>
      <c r="E29" s="39" t="str">
        <f>UPPER(IF($D29="","",VLOOKUP($D29,'[5]Girls Si Main Draw Prep'!$A$7:$P$22,2)))</f>
        <v/>
      </c>
      <c r="F29" s="39" t="str">
        <f>IF($D29="","",VLOOKUP($D29,'[5]Girls Si Main Draw Prep'!$A$7:$P$22,3))</f>
        <v/>
      </c>
      <c r="G29" s="39"/>
      <c r="H29" s="39" t="str">
        <f>IF($D29="","",VLOOKUP($D29,'[5]Girls Si Main Draw Prep'!$A$7:$P$22,4))</f>
        <v/>
      </c>
      <c r="I29" s="66"/>
      <c r="J29" s="41"/>
      <c r="K29" s="41"/>
      <c r="L29" s="41"/>
      <c r="M29" s="64"/>
      <c r="N29" s="62"/>
      <c r="O29" s="64"/>
      <c r="P29" s="44"/>
      <c r="Q29" s="45"/>
      <c r="R29" s="46"/>
    </row>
    <row r="30" spans="1:18" s="47" customFormat="1" ht="9.6" hidden="1" customHeight="1">
      <c r="A30" s="49"/>
      <c r="B30" s="50"/>
      <c r="C30" s="50"/>
      <c r="D30" s="58"/>
      <c r="E30" s="41"/>
      <c r="F30" s="41"/>
      <c r="G30" s="51"/>
      <c r="H30" s="67"/>
      <c r="I30" s="59"/>
      <c r="J30" s="41"/>
      <c r="K30" s="41"/>
      <c r="L30" s="52" t="s">
        <v>86</v>
      </c>
      <c r="M30" s="60"/>
      <c r="N30" s="54" t="str">
        <f>UPPER(IF(OR(M30="a",M30="as"),L26,IF(OR(M30="b",M30="bs"),L34,)))</f>
        <v/>
      </c>
      <c r="O30" s="73"/>
      <c r="P30" s="44"/>
      <c r="Q30" s="45"/>
      <c r="R30" s="46"/>
    </row>
    <row r="31" spans="1:18" s="47" customFormat="1" ht="9.6" hidden="1" customHeight="1">
      <c r="A31" s="49">
        <v>13</v>
      </c>
      <c r="B31" s="37" t="str">
        <f>IF($D31="","",VLOOKUP($D31,'[5]Girls Si Main Draw Prep'!$A$7:$P$22,15))</f>
        <v/>
      </c>
      <c r="C31" s="37" t="str">
        <f>IF($D31="","",VLOOKUP($D31,'[5]Girls Si Main Draw Prep'!$A$7:$P$22,16))</f>
        <v/>
      </c>
      <c r="D31" s="38"/>
      <c r="E31" s="37" t="str">
        <f>UPPER(IF($D31="","",VLOOKUP($D31,'[5]Girls Si Main Draw Prep'!$A$7:$P$22,2)))</f>
        <v/>
      </c>
      <c r="F31" s="37" t="str">
        <f>IF($D31="","",VLOOKUP($D31,'[5]Girls Si Main Draw Prep'!$A$7:$P$22,3))</f>
        <v/>
      </c>
      <c r="G31" s="37"/>
      <c r="H31" s="37" t="str">
        <f>IF($D31="","",VLOOKUP($D31,'[5]Girls Si Main Draw Prep'!$A$7:$P$22,4))</f>
        <v/>
      </c>
      <c r="I31" s="68"/>
      <c r="J31" s="41"/>
      <c r="K31" s="41"/>
      <c r="L31" s="41"/>
      <c r="M31" s="64"/>
      <c r="N31" s="41"/>
      <c r="O31" s="62"/>
      <c r="P31" s="44"/>
      <c r="Q31" s="45"/>
      <c r="R31" s="46"/>
    </row>
    <row r="32" spans="1:18" s="47" customFormat="1" ht="9.6" hidden="1" customHeight="1">
      <c r="A32" s="49"/>
      <c r="B32" s="50"/>
      <c r="C32" s="50"/>
      <c r="D32" s="58"/>
      <c r="E32" s="41"/>
      <c r="F32" s="41"/>
      <c r="G32" s="51"/>
      <c r="H32" s="52" t="s">
        <v>86</v>
      </c>
      <c r="I32" s="53"/>
      <c r="J32" s="54" t="str">
        <f>UPPER(IF(OR(I32="a",I32="as"),E31,IF(OR(I32="b",I32="bs"),E33,)))</f>
        <v/>
      </c>
      <c r="K32" s="54"/>
      <c r="L32" s="41"/>
      <c r="M32" s="64"/>
      <c r="N32" s="62"/>
      <c r="O32" s="62"/>
      <c r="P32" s="44"/>
      <c r="Q32" s="45"/>
      <c r="R32" s="46"/>
    </row>
    <row r="33" spans="1:18" s="47" customFormat="1" ht="9.6" hidden="1" customHeight="1">
      <c r="A33" s="49">
        <v>14</v>
      </c>
      <c r="B33" s="37" t="str">
        <f>IF($D33="","",VLOOKUP($D33,'[5]Girls Si Main Draw Prep'!$A$7:$P$22,15))</f>
        <v/>
      </c>
      <c r="C33" s="37" t="str">
        <f>IF($D33="","",VLOOKUP($D33,'[5]Girls Si Main Draw Prep'!$A$7:$P$22,16))</f>
        <v/>
      </c>
      <c r="D33" s="38"/>
      <c r="E33" s="37" t="str">
        <f>UPPER(IF($D33="","",VLOOKUP($D33,'[5]Girls Si Main Draw Prep'!$A$7:$P$22,2)))</f>
        <v/>
      </c>
      <c r="F33" s="37" t="str">
        <f>IF($D33="","",VLOOKUP($D33,'[5]Girls Si Main Draw Prep'!$A$7:$P$22,3))</f>
        <v/>
      </c>
      <c r="G33" s="37"/>
      <c r="H33" s="37" t="str">
        <f>IF($D33="","",VLOOKUP($D33,'[5]Girls Si Main Draw Prep'!$A$7:$P$22,4))</f>
        <v/>
      </c>
      <c r="I33" s="56"/>
      <c r="J33" s="41"/>
      <c r="K33" s="57"/>
      <c r="L33" s="41"/>
      <c r="M33" s="64"/>
      <c r="N33" s="62"/>
      <c r="O33" s="62"/>
      <c r="P33" s="44"/>
      <c r="Q33" s="45"/>
      <c r="R33" s="46"/>
    </row>
    <row r="34" spans="1:18" s="47" customFormat="1" ht="9.6" hidden="1" customHeight="1">
      <c r="A34" s="49"/>
      <c r="B34" s="50"/>
      <c r="C34" s="50"/>
      <c r="D34" s="58"/>
      <c r="E34" s="41"/>
      <c r="F34" s="41"/>
      <c r="G34" s="51"/>
      <c r="H34" s="41"/>
      <c r="I34" s="59"/>
      <c r="J34" s="52" t="s">
        <v>86</v>
      </c>
      <c r="K34" s="60"/>
      <c r="L34" s="54" t="str">
        <f>UPPER(IF(OR(K34="a",K34="as"),J32,IF(OR(K34="b",K34="bs"),J36,)))</f>
        <v/>
      </c>
      <c r="M34" s="73"/>
      <c r="N34" s="62"/>
      <c r="O34" s="62"/>
      <c r="P34" s="44"/>
      <c r="Q34" s="45"/>
      <c r="R34" s="46"/>
    </row>
    <row r="35" spans="1:18" s="47" customFormat="1" ht="9.6" hidden="1" customHeight="1">
      <c r="A35" s="49">
        <v>15</v>
      </c>
      <c r="B35" s="37" t="str">
        <f>IF($D35="","",VLOOKUP($D35,'[5]Girls Si Main Draw Prep'!$A$7:$P$22,15))</f>
        <v/>
      </c>
      <c r="C35" s="37" t="str">
        <f>IF($D35="","",VLOOKUP($D35,'[5]Girls Si Main Draw Prep'!$A$7:$P$22,16))</f>
        <v/>
      </c>
      <c r="D35" s="38"/>
      <c r="E35" s="37" t="str">
        <f>UPPER(IF($D35="","",VLOOKUP($D35,'[5]Girls Si Main Draw Prep'!$A$7:$P$22,2)))</f>
        <v/>
      </c>
      <c r="F35" s="37" t="str">
        <f>IF($D35="","",VLOOKUP($D35,'[5]Girls Si Main Draw Prep'!$A$7:$P$22,3))</f>
        <v/>
      </c>
      <c r="G35" s="37"/>
      <c r="H35" s="37" t="str">
        <f>IF($D35="","",VLOOKUP($D35,'[5]Girls Si Main Draw Prep'!$A$7:$P$22,4))</f>
        <v/>
      </c>
      <c r="I35" s="40"/>
      <c r="J35" s="41"/>
      <c r="K35" s="63"/>
      <c r="L35" s="41"/>
      <c r="M35" s="62"/>
      <c r="N35" s="62"/>
      <c r="O35" s="62"/>
      <c r="P35" s="44"/>
      <c r="Q35" s="45"/>
      <c r="R35" s="46"/>
    </row>
    <row r="36" spans="1:18" s="47" customFormat="1" ht="9.6" hidden="1" customHeight="1">
      <c r="A36" s="49"/>
      <c r="B36" s="50"/>
      <c r="C36" s="50"/>
      <c r="D36" s="50"/>
      <c r="E36" s="41"/>
      <c r="F36" s="41"/>
      <c r="G36" s="51"/>
      <c r="H36" s="52" t="s">
        <v>86</v>
      </c>
      <c r="I36" s="53"/>
      <c r="J36" s="54" t="str">
        <f>UPPER(IF(OR(I36="a",I36="as"),E35,IF(OR(I36="b",I36="bs"),E37,)))</f>
        <v/>
      </c>
      <c r="K36" s="65"/>
      <c r="L36" s="41"/>
      <c r="M36" s="62"/>
      <c r="N36" s="62"/>
      <c r="O36" s="62"/>
      <c r="P36" s="44"/>
      <c r="Q36" s="45"/>
      <c r="R36" s="46"/>
    </row>
    <row r="37" spans="1:18" s="47" customFormat="1" ht="9.6" hidden="1" customHeight="1">
      <c r="A37" s="36">
        <v>16</v>
      </c>
      <c r="B37" s="37" t="str">
        <f>IF($D37="","",VLOOKUP($D37,'[5]Girls Si Main Draw Prep'!$A$7:$P$22,15))</f>
        <v/>
      </c>
      <c r="C37" s="37" t="str">
        <f>IF($D37="","",VLOOKUP($D37,'[5]Girls Si Main Draw Prep'!$A$7:$P$22,16))</f>
        <v/>
      </c>
      <c r="D37" s="38"/>
      <c r="E37" s="39" t="str">
        <f>UPPER(IF($D37="","",VLOOKUP($D37,'[5]Girls Si Main Draw Prep'!$A$7:$P$22,2)))</f>
        <v/>
      </c>
      <c r="F37" s="39" t="str">
        <f>IF($D37="","",VLOOKUP($D37,'[5]Girls Si Main Draw Prep'!$A$7:$P$22,3))</f>
        <v/>
      </c>
      <c r="G37" s="37"/>
      <c r="H37" s="39" t="str">
        <f>IF($D37="","",VLOOKUP($D37,'[5]Girls Si Main Draw Prep'!$A$7:$P$22,4))</f>
        <v/>
      </c>
      <c r="I37" s="66"/>
      <c r="J37" s="41"/>
      <c r="K37" s="41"/>
      <c r="L37" s="41"/>
      <c r="M37" s="62"/>
      <c r="N37" s="62"/>
      <c r="O37" s="62"/>
      <c r="P37" s="44"/>
      <c r="Q37" s="45"/>
      <c r="R37" s="46"/>
    </row>
    <row r="38" spans="1:18" s="47" customFormat="1" ht="9.6" hidden="1" customHeight="1">
      <c r="A38" s="78"/>
      <c r="B38" s="50"/>
      <c r="C38" s="50"/>
      <c r="D38" s="50"/>
      <c r="E38" s="67"/>
      <c r="F38" s="67"/>
      <c r="G38" s="74"/>
      <c r="H38" s="41"/>
      <c r="I38" s="59"/>
      <c r="J38" s="41"/>
      <c r="K38" s="41"/>
      <c r="L38" s="41"/>
      <c r="M38" s="62"/>
      <c r="N38" s="62"/>
      <c r="O38" s="62"/>
      <c r="P38" s="44"/>
      <c r="Q38" s="45"/>
      <c r="R38" s="46"/>
    </row>
    <row r="39" spans="1:18" s="47" customFormat="1" ht="9.6" customHeight="1">
      <c r="A39" s="79"/>
      <c r="B39" s="80"/>
      <c r="C39" s="80"/>
      <c r="D39" s="50"/>
      <c r="E39" s="80"/>
      <c r="F39" s="80"/>
      <c r="G39" s="80"/>
      <c r="H39" s="80"/>
      <c r="I39" s="50"/>
      <c r="J39" s="80"/>
      <c r="K39" s="80"/>
      <c r="L39" s="80"/>
      <c r="M39" s="81"/>
      <c r="N39" s="81"/>
      <c r="O39" s="81"/>
      <c r="P39" s="44"/>
      <c r="Q39" s="45"/>
      <c r="R39" s="46"/>
    </row>
    <row r="40" spans="1:18" s="47" customFormat="1" ht="9.6" hidden="1" customHeight="1">
      <c r="A40" s="78"/>
      <c r="B40" s="50"/>
      <c r="C40" s="50"/>
      <c r="D40" s="50"/>
      <c r="E40" s="80"/>
      <c r="F40" s="80"/>
      <c r="H40" s="82"/>
      <c r="I40" s="50"/>
      <c r="J40" s="80"/>
      <c r="K40" s="80"/>
      <c r="L40" s="80"/>
      <c r="M40" s="81"/>
      <c r="N40" s="81"/>
      <c r="O40" s="81"/>
      <c r="P40" s="44"/>
      <c r="Q40" s="45"/>
      <c r="R40" s="46"/>
    </row>
    <row r="41" spans="1:18" s="47" customFormat="1" ht="9.6" hidden="1" customHeight="1">
      <c r="A41" s="78"/>
      <c r="B41" s="80"/>
      <c r="C41" s="80"/>
      <c r="D41" s="50"/>
      <c r="E41" s="80"/>
      <c r="F41" s="80"/>
      <c r="G41" s="80"/>
      <c r="H41" s="80"/>
      <c r="I41" s="50"/>
      <c r="J41" s="80"/>
      <c r="K41" s="83"/>
      <c r="L41" s="80"/>
      <c r="M41" s="81"/>
      <c r="N41" s="81"/>
      <c r="O41" s="81"/>
      <c r="P41" s="44"/>
      <c r="Q41" s="45"/>
      <c r="R41" s="46"/>
    </row>
    <row r="42" spans="1:18" s="47" customFormat="1" ht="9.6" hidden="1" customHeight="1">
      <c r="A42" s="78"/>
      <c r="B42" s="50"/>
      <c r="C42" s="50"/>
      <c r="D42" s="50"/>
      <c r="E42" s="80"/>
      <c r="F42" s="80"/>
      <c r="H42" s="80"/>
      <c r="I42" s="50"/>
      <c r="J42" s="82"/>
      <c r="K42" s="50"/>
      <c r="L42" s="80"/>
      <c r="M42" s="81"/>
      <c r="N42" s="81"/>
      <c r="O42" s="81"/>
      <c r="P42" s="44"/>
      <c r="Q42" s="45"/>
      <c r="R42" s="46"/>
    </row>
    <row r="43" spans="1:18" s="47" customFormat="1" ht="9.6" hidden="1" customHeight="1">
      <c r="A43" s="78"/>
      <c r="B43" s="80"/>
      <c r="C43" s="80"/>
      <c r="D43" s="50"/>
      <c r="E43" s="80"/>
      <c r="F43" s="80"/>
      <c r="G43" s="80"/>
      <c r="H43" s="80"/>
      <c r="I43" s="50"/>
      <c r="J43" s="80"/>
      <c r="K43" s="80"/>
      <c r="L43" s="80"/>
      <c r="M43" s="81"/>
      <c r="N43" s="81"/>
      <c r="O43" s="81"/>
      <c r="P43" s="44"/>
      <c r="Q43" s="45"/>
      <c r="R43" s="84"/>
    </row>
    <row r="44" spans="1:18" s="47" customFormat="1" ht="9.6" hidden="1" customHeight="1">
      <c r="A44" s="78"/>
      <c r="B44" s="50"/>
      <c r="C44" s="50"/>
      <c r="D44" s="50"/>
      <c r="E44" s="80"/>
      <c r="F44" s="80"/>
      <c r="H44" s="82"/>
      <c r="I44" s="50"/>
      <c r="J44" s="80"/>
      <c r="K44" s="80"/>
      <c r="L44" s="80"/>
      <c r="M44" s="81"/>
      <c r="N44" s="81"/>
      <c r="O44" s="81"/>
      <c r="P44" s="44"/>
      <c r="Q44" s="45"/>
      <c r="R44" s="46"/>
    </row>
    <row r="45" spans="1:18" s="47" customFormat="1" ht="9.6" hidden="1" customHeight="1">
      <c r="A45" s="78"/>
      <c r="B45" s="80"/>
      <c r="C45" s="80"/>
      <c r="D45" s="50"/>
      <c r="E45" s="80"/>
      <c r="F45" s="80"/>
      <c r="G45" s="80"/>
      <c r="H45" s="80"/>
      <c r="I45" s="50"/>
      <c r="J45" s="80"/>
      <c r="K45" s="80"/>
      <c r="L45" s="80"/>
      <c r="M45" s="81"/>
      <c r="N45" s="81"/>
      <c r="O45" s="81"/>
      <c r="P45" s="44"/>
      <c r="Q45" s="45"/>
      <c r="R45" s="46"/>
    </row>
    <row r="46" spans="1:18" s="47" customFormat="1" ht="9.6" hidden="1" customHeight="1">
      <c r="A46" s="78"/>
      <c r="B46" s="50"/>
      <c r="C46" s="50"/>
      <c r="D46" s="50"/>
      <c r="E46" s="80"/>
      <c r="F46" s="80"/>
      <c r="H46" s="80"/>
      <c r="I46" s="50"/>
      <c r="J46" s="80"/>
      <c r="K46" s="80"/>
      <c r="L46" s="82"/>
      <c r="M46" s="50"/>
      <c r="N46" s="80"/>
      <c r="O46" s="81"/>
      <c r="P46" s="44"/>
      <c r="Q46" s="45"/>
      <c r="R46" s="46"/>
    </row>
    <row r="47" spans="1:18" s="47" customFormat="1" ht="9.6" hidden="1" customHeight="1">
      <c r="A47" s="78"/>
      <c r="B47" s="80"/>
      <c r="C47" s="80"/>
      <c r="D47" s="50"/>
      <c r="E47" s="80"/>
      <c r="F47" s="80"/>
      <c r="G47" s="80"/>
      <c r="H47" s="80"/>
      <c r="I47" s="50"/>
      <c r="J47" s="80"/>
      <c r="K47" s="80"/>
      <c r="L47" s="80"/>
      <c r="M47" s="81"/>
      <c r="N47" s="80"/>
      <c r="O47" s="81"/>
      <c r="P47" s="44"/>
      <c r="Q47" s="45"/>
      <c r="R47" s="46"/>
    </row>
    <row r="48" spans="1:18" s="47" customFormat="1" ht="9.6" hidden="1" customHeight="1">
      <c r="A48" s="78"/>
      <c r="B48" s="50"/>
      <c r="C48" s="50"/>
      <c r="D48" s="50"/>
      <c r="E48" s="80"/>
      <c r="F48" s="80"/>
      <c r="H48" s="82"/>
      <c r="I48" s="50"/>
      <c r="J48" s="80"/>
      <c r="K48" s="80"/>
      <c r="L48" s="80"/>
      <c r="M48" s="81"/>
      <c r="N48" s="81"/>
      <c r="O48" s="81"/>
      <c r="P48" s="44"/>
      <c r="Q48" s="45"/>
      <c r="R48" s="46"/>
    </row>
    <row r="49" spans="1:18" s="47" customFormat="1" ht="9.6" hidden="1" customHeight="1">
      <c r="A49" s="78"/>
      <c r="B49" s="80"/>
      <c r="C49" s="80"/>
      <c r="D49" s="50"/>
      <c r="E49" s="80"/>
      <c r="F49" s="80"/>
      <c r="G49" s="80"/>
      <c r="H49" s="80"/>
      <c r="I49" s="50"/>
      <c r="J49" s="80"/>
      <c r="K49" s="83"/>
      <c r="L49" s="80"/>
      <c r="M49" s="81"/>
      <c r="N49" s="81"/>
      <c r="O49" s="81"/>
      <c r="P49" s="44"/>
      <c r="Q49" s="45"/>
      <c r="R49" s="46"/>
    </row>
    <row r="50" spans="1:18" s="47" customFormat="1" ht="9.6" hidden="1" customHeight="1">
      <c r="A50" s="78"/>
      <c r="B50" s="50"/>
      <c r="C50" s="50"/>
      <c r="D50" s="50"/>
      <c r="E50" s="80"/>
      <c r="F50" s="80"/>
      <c r="H50" s="80"/>
      <c r="I50" s="50"/>
      <c r="J50" s="82"/>
      <c r="K50" s="50"/>
      <c r="L50" s="80"/>
      <c r="M50" s="81"/>
      <c r="N50" s="81"/>
      <c r="O50" s="81"/>
      <c r="P50" s="44"/>
      <c r="Q50" s="45"/>
      <c r="R50" s="46"/>
    </row>
    <row r="51" spans="1:18" s="47" customFormat="1" ht="9.6" hidden="1" customHeight="1">
      <c r="A51" s="78"/>
      <c r="B51" s="80"/>
      <c r="C51" s="80"/>
      <c r="D51" s="50"/>
      <c r="E51" s="80"/>
      <c r="F51" s="80"/>
      <c r="G51" s="80"/>
      <c r="H51" s="80"/>
      <c r="I51" s="50"/>
      <c r="J51" s="80"/>
      <c r="K51" s="80"/>
      <c r="L51" s="80"/>
      <c r="M51" s="81"/>
      <c r="N51" s="81"/>
      <c r="O51" s="81"/>
      <c r="P51" s="44"/>
      <c r="Q51" s="45"/>
      <c r="R51" s="46"/>
    </row>
    <row r="52" spans="1:18" s="47" customFormat="1" ht="9.6" hidden="1" customHeight="1">
      <c r="A52" s="78"/>
      <c r="B52" s="50"/>
      <c r="C52" s="50"/>
      <c r="D52" s="50"/>
      <c r="E52" s="80"/>
      <c r="F52" s="80"/>
      <c r="H52" s="82"/>
      <c r="I52" s="50"/>
      <c r="J52" s="80"/>
      <c r="K52" s="80"/>
      <c r="L52" s="80"/>
      <c r="M52" s="81"/>
      <c r="N52" s="81"/>
      <c r="O52" s="81"/>
      <c r="P52" s="44"/>
      <c r="Q52" s="45"/>
      <c r="R52" s="46"/>
    </row>
    <row r="53" spans="1:18" s="47" customFormat="1" ht="9.6" hidden="1" customHeight="1">
      <c r="A53" s="79"/>
      <c r="B53" s="80"/>
      <c r="C53" s="80"/>
      <c r="D53" s="50"/>
      <c r="E53" s="80"/>
      <c r="F53" s="80"/>
      <c r="G53" s="80"/>
      <c r="H53" s="80"/>
      <c r="I53" s="50"/>
      <c r="J53" s="80"/>
      <c r="K53" s="80"/>
      <c r="L53" s="80"/>
      <c r="M53" s="80"/>
      <c r="N53" s="42"/>
      <c r="O53" s="42"/>
      <c r="P53" s="44"/>
      <c r="Q53" s="45"/>
      <c r="R53" s="46"/>
    </row>
    <row r="54" spans="1:18" s="47" customFormat="1" ht="9.6" hidden="1" customHeight="1">
      <c r="A54" s="78"/>
      <c r="B54" s="50"/>
      <c r="C54" s="50"/>
      <c r="D54" s="50"/>
      <c r="E54" s="67"/>
      <c r="F54" s="67"/>
      <c r="G54" s="74"/>
      <c r="H54" s="41"/>
      <c r="I54" s="59"/>
      <c r="J54" s="41"/>
      <c r="K54" s="41"/>
      <c r="L54" s="41"/>
      <c r="M54" s="62"/>
      <c r="N54" s="62"/>
      <c r="O54" s="62"/>
      <c r="P54" s="44"/>
      <c r="Q54" s="45"/>
      <c r="R54" s="46"/>
    </row>
    <row r="55" spans="1:18" s="47" customFormat="1" ht="9.6" hidden="1" customHeight="1">
      <c r="A55" s="79"/>
      <c r="B55" s="80"/>
      <c r="C55" s="80"/>
      <c r="D55" s="50"/>
      <c r="E55" s="80"/>
      <c r="F55" s="80"/>
      <c r="G55" s="80"/>
      <c r="H55" s="80"/>
      <c r="I55" s="50"/>
      <c r="J55" s="80"/>
      <c r="K55" s="80"/>
      <c r="L55" s="80"/>
      <c r="M55" s="81"/>
      <c r="N55" s="81"/>
      <c r="O55" s="81"/>
      <c r="P55" s="44"/>
      <c r="Q55" s="45"/>
      <c r="R55" s="46"/>
    </row>
    <row r="56" spans="1:18" s="47" customFormat="1" ht="9.6" hidden="1" customHeight="1">
      <c r="A56" s="78"/>
      <c r="B56" s="50"/>
      <c r="C56" s="50"/>
      <c r="D56" s="50"/>
      <c r="E56" s="80"/>
      <c r="F56" s="80"/>
      <c r="H56" s="82"/>
      <c r="I56" s="50"/>
      <c r="J56" s="80"/>
      <c r="K56" s="80"/>
      <c r="L56" s="80"/>
      <c r="M56" s="81"/>
      <c r="N56" s="81"/>
      <c r="O56" s="81"/>
      <c r="P56" s="44"/>
      <c r="Q56" s="45"/>
      <c r="R56" s="46"/>
    </row>
    <row r="57" spans="1:18" s="47" customFormat="1" ht="9.6" hidden="1" customHeight="1">
      <c r="A57" s="78"/>
      <c r="B57" s="80"/>
      <c r="C57" s="80"/>
      <c r="D57" s="50"/>
      <c r="E57" s="80"/>
      <c r="F57" s="80"/>
      <c r="G57" s="80"/>
      <c r="H57" s="80"/>
      <c r="I57" s="50"/>
      <c r="J57" s="80"/>
      <c r="K57" s="83"/>
      <c r="L57" s="80"/>
      <c r="M57" s="81"/>
      <c r="N57" s="81"/>
      <c r="O57" s="81"/>
      <c r="P57" s="44"/>
      <c r="Q57" s="45"/>
      <c r="R57" s="46"/>
    </row>
    <row r="58" spans="1:18" s="47" customFormat="1" ht="9.6" hidden="1" customHeight="1">
      <c r="A58" s="78"/>
      <c r="B58" s="50"/>
      <c r="C58" s="50"/>
      <c r="D58" s="50"/>
      <c r="E58" s="80"/>
      <c r="F58" s="80"/>
      <c r="H58" s="80"/>
      <c r="I58" s="50"/>
      <c r="J58" s="82"/>
      <c r="K58" s="50"/>
      <c r="L58" s="80"/>
      <c r="M58" s="81"/>
      <c r="N58" s="81"/>
      <c r="O58" s="81"/>
      <c r="P58" s="44"/>
      <c r="Q58" s="45"/>
      <c r="R58" s="46"/>
    </row>
    <row r="59" spans="1:18" s="47" customFormat="1" ht="9.6" hidden="1" customHeight="1">
      <c r="A59" s="78"/>
      <c r="B59" s="80"/>
      <c r="C59" s="80"/>
      <c r="D59" s="50"/>
      <c r="E59" s="80"/>
      <c r="F59" s="80"/>
      <c r="G59" s="80"/>
      <c r="H59" s="80"/>
      <c r="I59" s="50"/>
      <c r="J59" s="80"/>
      <c r="K59" s="80"/>
      <c r="L59" s="80"/>
      <c r="M59" s="81"/>
      <c r="N59" s="81"/>
      <c r="O59" s="81"/>
      <c r="P59" s="44"/>
      <c r="Q59" s="45"/>
      <c r="R59" s="84"/>
    </row>
    <row r="60" spans="1:18" s="47" customFormat="1" ht="9.6" hidden="1" customHeight="1">
      <c r="A60" s="78"/>
      <c r="B60" s="50"/>
      <c r="C60" s="50"/>
      <c r="D60" s="50"/>
      <c r="E60" s="80"/>
      <c r="F60" s="80"/>
      <c r="H60" s="82"/>
      <c r="I60" s="50"/>
      <c r="J60" s="80"/>
      <c r="K60" s="80"/>
      <c r="L60" s="80"/>
      <c r="M60" s="81"/>
      <c r="N60" s="81"/>
      <c r="O60" s="81"/>
      <c r="P60" s="44"/>
      <c r="Q60" s="45"/>
      <c r="R60" s="46"/>
    </row>
    <row r="61" spans="1:18" s="47" customFormat="1" ht="9.6" hidden="1" customHeight="1">
      <c r="A61" s="78"/>
      <c r="B61" s="80"/>
      <c r="C61" s="80"/>
      <c r="D61" s="50"/>
      <c r="E61" s="80"/>
      <c r="F61" s="80"/>
      <c r="G61" s="80"/>
      <c r="H61" s="80"/>
      <c r="I61" s="50"/>
      <c r="J61" s="80"/>
      <c r="K61" s="80"/>
      <c r="L61" s="80"/>
      <c r="M61" s="81"/>
      <c r="N61" s="81"/>
      <c r="O61" s="81"/>
      <c r="P61" s="44"/>
      <c r="Q61" s="45"/>
      <c r="R61" s="46"/>
    </row>
    <row r="62" spans="1:18" s="47" customFormat="1" ht="9.6" hidden="1" customHeight="1">
      <c r="A62" s="78"/>
      <c r="B62" s="50"/>
      <c r="C62" s="50"/>
      <c r="D62" s="50"/>
      <c r="E62" s="80"/>
      <c r="F62" s="80"/>
      <c r="H62" s="80"/>
      <c r="I62" s="50"/>
      <c r="J62" s="80"/>
      <c r="K62" s="80"/>
      <c r="L62" s="82"/>
      <c r="M62" s="50"/>
      <c r="N62" s="80"/>
      <c r="O62" s="81"/>
      <c r="P62" s="44"/>
      <c r="Q62" s="45"/>
      <c r="R62" s="46"/>
    </row>
    <row r="63" spans="1:18" s="47" customFormat="1" ht="9.6" hidden="1" customHeight="1">
      <c r="A63" s="78"/>
      <c r="B63" s="80"/>
      <c r="C63" s="80"/>
      <c r="D63" s="50"/>
      <c r="E63" s="80"/>
      <c r="F63" s="80"/>
      <c r="G63" s="80"/>
      <c r="H63" s="80"/>
      <c r="I63" s="50"/>
      <c r="J63" s="80"/>
      <c r="K63" s="80"/>
      <c r="L63" s="80"/>
      <c r="M63" s="81"/>
      <c r="N63" s="80"/>
      <c r="O63" s="81"/>
      <c r="P63" s="44"/>
      <c r="Q63" s="45"/>
      <c r="R63" s="46"/>
    </row>
    <row r="64" spans="1:18" s="47" customFormat="1" ht="9.6" hidden="1" customHeight="1">
      <c r="A64" s="78"/>
      <c r="B64" s="50"/>
      <c r="C64" s="50"/>
      <c r="D64" s="50"/>
      <c r="E64" s="80"/>
      <c r="F64" s="80"/>
      <c r="H64" s="82"/>
      <c r="I64" s="50"/>
      <c r="J64" s="80"/>
      <c r="K64" s="80"/>
      <c r="L64" s="80"/>
      <c r="M64" s="81"/>
      <c r="N64" s="81"/>
      <c r="O64" s="81"/>
      <c r="P64" s="44"/>
      <c r="Q64" s="45"/>
      <c r="R64" s="46"/>
    </row>
    <row r="65" spans="1:18" s="47" customFormat="1" ht="9.6" hidden="1" customHeight="1">
      <c r="A65" s="78"/>
      <c r="B65" s="80"/>
      <c r="C65" s="80"/>
      <c r="D65" s="50"/>
      <c r="E65" s="80"/>
      <c r="F65" s="80"/>
      <c r="G65" s="80"/>
      <c r="H65" s="80"/>
      <c r="I65" s="50"/>
      <c r="J65" s="80"/>
      <c r="K65" s="83"/>
      <c r="L65" s="80"/>
      <c r="M65" s="81"/>
      <c r="N65" s="81"/>
      <c r="O65" s="81"/>
      <c r="P65" s="44"/>
      <c r="Q65" s="45"/>
      <c r="R65" s="46"/>
    </row>
    <row r="66" spans="1:18" s="47" customFormat="1" ht="9.6" hidden="1" customHeight="1">
      <c r="A66" s="78"/>
      <c r="B66" s="50"/>
      <c r="C66" s="50"/>
      <c r="D66" s="50"/>
      <c r="E66" s="80"/>
      <c r="F66" s="80"/>
      <c r="H66" s="80"/>
      <c r="I66" s="50"/>
      <c r="J66" s="82"/>
      <c r="K66" s="50"/>
      <c r="L66" s="80"/>
      <c r="M66" s="81"/>
      <c r="N66" s="81"/>
      <c r="O66" s="81"/>
      <c r="P66" s="44"/>
      <c r="Q66" s="45"/>
      <c r="R66" s="46"/>
    </row>
    <row r="67" spans="1:18" s="47" customFormat="1" ht="9.6" hidden="1" customHeight="1">
      <c r="A67" s="78"/>
      <c r="B67" s="80"/>
      <c r="C67" s="80"/>
      <c r="D67" s="50"/>
      <c r="E67" s="80"/>
      <c r="F67" s="80"/>
      <c r="G67" s="80"/>
      <c r="H67" s="80"/>
      <c r="I67" s="50"/>
      <c r="J67" s="80"/>
      <c r="K67" s="80"/>
      <c r="L67" s="80"/>
      <c r="M67" s="81"/>
      <c r="N67" s="81"/>
      <c r="O67" s="81"/>
      <c r="P67" s="44"/>
      <c r="Q67" s="45"/>
      <c r="R67" s="46"/>
    </row>
    <row r="68" spans="1:18" s="47" customFormat="1" ht="9.6" hidden="1" customHeight="1">
      <c r="A68" s="78"/>
      <c r="B68" s="50"/>
      <c r="C68" s="50"/>
      <c r="D68" s="50"/>
      <c r="E68" s="80"/>
      <c r="F68" s="80"/>
      <c r="H68" s="82"/>
      <c r="I68" s="50"/>
      <c r="J68" s="80"/>
      <c r="K68" s="80"/>
      <c r="L68" s="80"/>
      <c r="M68" s="81"/>
      <c r="N68" s="81"/>
      <c r="O68" s="81"/>
      <c r="P68" s="44"/>
      <c r="Q68" s="45"/>
      <c r="R68" s="46"/>
    </row>
    <row r="69" spans="1:18" s="47" customFormat="1" ht="9.6" customHeight="1">
      <c r="A69" s="79"/>
      <c r="B69" s="80"/>
      <c r="C69" s="80"/>
      <c r="D69" s="50"/>
      <c r="E69" s="80"/>
      <c r="F69" s="80"/>
      <c r="G69" s="80"/>
      <c r="H69" s="80"/>
      <c r="I69" s="50"/>
      <c r="J69" s="80"/>
      <c r="K69" s="80"/>
      <c r="L69" s="80"/>
      <c r="M69" s="80"/>
      <c r="N69" s="42"/>
      <c r="O69" s="42"/>
      <c r="P69" s="44"/>
      <c r="Q69" s="45"/>
      <c r="R69" s="46"/>
    </row>
    <row r="70" spans="1:18" s="91" customFormat="1" ht="6.75" customHeight="1">
      <c r="A70" s="85"/>
      <c r="B70" s="85"/>
      <c r="C70" s="85"/>
      <c r="D70" s="85"/>
      <c r="E70" s="86"/>
      <c r="F70" s="86"/>
      <c r="G70" s="86"/>
      <c r="H70" s="86"/>
      <c r="I70" s="87"/>
      <c r="J70" s="88"/>
      <c r="K70" s="89"/>
      <c r="L70" s="88"/>
      <c r="M70" s="89"/>
      <c r="N70" s="88"/>
      <c r="O70" s="89"/>
      <c r="P70" s="88"/>
      <c r="Q70" s="89"/>
      <c r="R70" s="90"/>
    </row>
    <row r="71" spans="1:18" s="104" customFormat="1" ht="10.5" customHeight="1">
      <c r="A71" s="92" t="s">
        <v>34</v>
      </c>
      <c r="B71" s="93"/>
      <c r="C71" s="94"/>
      <c r="D71" s="95" t="s">
        <v>35</v>
      </c>
      <c r="E71" s="96" t="s">
        <v>36</v>
      </c>
      <c r="F71" s="95"/>
      <c r="G71" s="97"/>
      <c r="H71" s="98"/>
      <c r="I71" s="95" t="s">
        <v>35</v>
      </c>
      <c r="J71" s="96" t="s">
        <v>37</v>
      </c>
      <c r="K71" s="99"/>
      <c r="L71" s="96" t="s">
        <v>38</v>
      </c>
      <c r="M71" s="100"/>
      <c r="N71" s="101" t="s">
        <v>39</v>
      </c>
      <c r="O71" s="101"/>
      <c r="P71" s="102"/>
      <c r="Q71" s="103"/>
    </row>
    <row r="72" spans="1:18" s="104" customFormat="1" ht="9" customHeight="1">
      <c r="A72" s="105" t="s">
        <v>40</v>
      </c>
      <c r="B72" s="106"/>
      <c r="C72" s="107"/>
      <c r="D72" s="108">
        <v>1</v>
      </c>
      <c r="E72" s="109" t="str">
        <f>IF(D72&gt;$Q$79,,UPPER(VLOOKUP(D72,'[5]Girls Si Main Draw Prep'!$A$7:$R$134,2)))</f>
        <v xml:space="preserve"> STAUBLE</v>
      </c>
      <c r="F72" s="110"/>
      <c r="G72" s="109"/>
      <c r="H72" s="111"/>
      <c r="I72" s="112" t="s">
        <v>41</v>
      </c>
      <c r="J72" s="106"/>
      <c r="K72" s="113"/>
      <c r="L72" s="106"/>
      <c r="M72" s="114"/>
      <c r="N72" s="115" t="s">
        <v>42</v>
      </c>
      <c r="O72" s="116"/>
      <c r="P72" s="116"/>
      <c r="Q72" s="117"/>
    </row>
    <row r="73" spans="1:18" s="104" customFormat="1" ht="9" customHeight="1">
      <c r="A73" s="105" t="s">
        <v>43</v>
      </c>
      <c r="B73" s="106"/>
      <c r="C73" s="107"/>
      <c r="D73" s="108">
        <v>2</v>
      </c>
      <c r="E73" s="109" t="str">
        <f>IF(D73&gt;$Q$79,,UPPER(VLOOKUP(D73,'[5]Girls Si Main Draw Prep'!$A$7:$R$134,2)))</f>
        <v>DAVIS</v>
      </c>
      <c r="F73" s="110"/>
      <c r="G73" s="109"/>
      <c r="H73" s="111"/>
      <c r="I73" s="112" t="s">
        <v>44</v>
      </c>
      <c r="J73" s="106"/>
      <c r="K73" s="113"/>
      <c r="L73" s="106"/>
      <c r="M73" s="114"/>
      <c r="N73" s="118"/>
      <c r="O73" s="119"/>
      <c r="P73" s="120"/>
      <c r="Q73" s="121"/>
    </row>
    <row r="74" spans="1:18" s="104" customFormat="1" ht="9" customHeight="1">
      <c r="A74" s="122" t="s">
        <v>45</v>
      </c>
      <c r="B74" s="120"/>
      <c r="C74" s="123"/>
      <c r="D74" s="108">
        <v>3</v>
      </c>
      <c r="E74" s="109" t="str">
        <f>IF(D74&gt;$Q$79,,UPPER(VLOOKUP(D74,'[5]Girls Si Main Draw Prep'!$A$7:$R$134,2)))</f>
        <v xml:space="preserve"> AMMON</v>
      </c>
      <c r="F74" s="110"/>
      <c r="G74" s="109"/>
      <c r="H74" s="111"/>
      <c r="I74" s="112" t="s">
        <v>46</v>
      </c>
      <c r="J74" s="106"/>
      <c r="K74" s="113"/>
      <c r="L74" s="106"/>
      <c r="M74" s="114"/>
      <c r="N74" s="115" t="s">
        <v>47</v>
      </c>
      <c r="O74" s="116"/>
      <c r="P74" s="116"/>
      <c r="Q74" s="117"/>
    </row>
    <row r="75" spans="1:18" s="104" customFormat="1" ht="9" customHeight="1">
      <c r="A75" s="124"/>
      <c r="B75" s="24"/>
      <c r="C75" s="125"/>
      <c r="D75" s="108">
        <v>4</v>
      </c>
      <c r="E75" s="109">
        <f>IF(D75&gt;$Q$79,,UPPER(VLOOKUP(D75,'[5]Girls Si Main Draw Prep'!$A$7:$R$134,2)))</f>
        <v>0</v>
      </c>
      <c r="F75" s="110"/>
      <c r="G75" s="109"/>
      <c r="H75" s="111"/>
      <c r="I75" s="112" t="s">
        <v>48</v>
      </c>
      <c r="J75" s="106"/>
      <c r="K75" s="113"/>
      <c r="L75" s="106"/>
      <c r="M75" s="114"/>
      <c r="N75" s="106"/>
      <c r="O75" s="113"/>
      <c r="P75" s="106"/>
      <c r="Q75" s="114"/>
    </row>
    <row r="76" spans="1:18" s="104" customFormat="1" ht="9" customHeight="1">
      <c r="A76" s="126" t="s">
        <v>49</v>
      </c>
      <c r="B76" s="127"/>
      <c r="C76" s="128"/>
      <c r="D76" s="108"/>
      <c r="E76" s="109"/>
      <c r="F76" s="110"/>
      <c r="G76" s="109"/>
      <c r="H76" s="111"/>
      <c r="I76" s="112" t="s">
        <v>50</v>
      </c>
      <c r="J76" s="106"/>
      <c r="K76" s="113"/>
      <c r="L76" s="106"/>
      <c r="M76" s="114"/>
      <c r="N76" s="120"/>
      <c r="O76" s="119"/>
      <c r="P76" s="120"/>
      <c r="Q76" s="121"/>
    </row>
    <row r="77" spans="1:18" s="104" customFormat="1" ht="9" customHeight="1">
      <c r="A77" s="105" t="s">
        <v>40</v>
      </c>
      <c r="B77" s="106"/>
      <c r="C77" s="107"/>
      <c r="D77" s="108"/>
      <c r="E77" s="109"/>
      <c r="F77" s="110"/>
      <c r="G77" s="109"/>
      <c r="H77" s="111"/>
      <c r="I77" s="112" t="s">
        <v>51</v>
      </c>
      <c r="J77" s="106"/>
      <c r="K77" s="113"/>
      <c r="L77" s="106"/>
      <c r="M77" s="114"/>
      <c r="N77" s="115" t="s">
        <v>52</v>
      </c>
      <c r="O77" s="116"/>
      <c r="P77" s="116"/>
      <c r="Q77" s="117"/>
    </row>
    <row r="78" spans="1:18" s="104" customFormat="1" ht="9" customHeight="1">
      <c r="A78" s="105" t="s">
        <v>53</v>
      </c>
      <c r="B78" s="106"/>
      <c r="C78" s="129"/>
      <c r="D78" s="108"/>
      <c r="E78" s="109"/>
      <c r="F78" s="110"/>
      <c r="G78" s="109"/>
      <c r="H78" s="111"/>
      <c r="I78" s="112" t="s">
        <v>54</v>
      </c>
      <c r="J78" s="106"/>
      <c r="K78" s="113"/>
      <c r="L78" s="106"/>
      <c r="M78" s="114"/>
      <c r="N78" s="106"/>
      <c r="O78" s="113"/>
      <c r="P78" s="106"/>
      <c r="Q78" s="114"/>
    </row>
    <row r="79" spans="1:18" s="104" customFormat="1" ht="9" customHeight="1">
      <c r="A79" s="122" t="s">
        <v>55</v>
      </c>
      <c r="B79" s="120"/>
      <c r="C79" s="130"/>
      <c r="D79" s="131"/>
      <c r="E79" s="132"/>
      <c r="F79" s="133"/>
      <c r="G79" s="132"/>
      <c r="H79" s="134"/>
      <c r="I79" s="135" t="s">
        <v>56</v>
      </c>
      <c r="J79" s="120"/>
      <c r="K79" s="119"/>
      <c r="L79" s="120"/>
      <c r="M79" s="121"/>
      <c r="N79" s="120" t="str">
        <f>Q4</f>
        <v>Richard Sorrillo</v>
      </c>
      <c r="O79" s="119"/>
      <c r="P79" s="120"/>
      <c r="Q79" s="136">
        <f>MIN(4,'[5]Girls Si Main Draw Prep'!R5)</f>
        <v>3</v>
      </c>
    </row>
  </sheetData>
  <mergeCells count="1">
    <mergeCell ref="A4:C4"/>
  </mergeCells>
  <phoneticPr fontId="0" type="noConversion"/>
  <conditionalFormatting sqref="F67:H67 F51:H51 F53:H53 F39:H39 F41:H41 F43:H43 F45:H45 F47:H47 G23 G25 G27 G29 G31 G33 G35 G37 F49:H49 F69:H69 F55:H55 F57:H57 F59:H59 F61:H61 F63:H63 F65:H65 G7 G9 G11 G13 G15 G17 G19 G21">
    <cfRule type="expression" dxfId="111" priority="14" stopIfTrue="1">
      <formula>AND($D7&lt;9,$C7&gt;0)</formula>
    </cfRule>
  </conditionalFormatting>
  <conditionalFormatting sqref="H40 H60 J50 H24 H48 H32 J58 H68 H36 H56 J66 H64 J10 L46 H28 L14 J18 J26 J34 L30 L62 H44 J42 H52 H8 H16 H20 H12 N22">
    <cfRule type="expression" dxfId="110" priority="11" stopIfTrue="1">
      <formula>AND($N$1="CU",H8="Umpire")</formula>
    </cfRule>
    <cfRule type="expression" dxfId="109" priority="12" stopIfTrue="1">
      <formula>AND($N$1="CU",H8&lt;&gt;"Umpire",I8&lt;&gt;"")</formula>
    </cfRule>
    <cfRule type="expression" dxfId="108" priority="13" stopIfTrue="1">
      <formula>AND($N$1="CU",H8&lt;&gt;"Umpire")</formula>
    </cfRule>
  </conditionalFormatting>
  <conditionalFormatting sqref="D53 D47 D45 D43 D41 D39 D69 D67 D49 D65 D63 D61 D59 D57 D55 D51">
    <cfRule type="expression" dxfId="107" priority="10" stopIfTrue="1">
      <formula>AND($D39&lt;9,$C39&gt;0)</formula>
    </cfRule>
  </conditionalFormatting>
  <conditionalFormatting sqref="E55 E57 E59 E61 E63 E65 E67 E69 E39 E41 E43 E45 E47 E49 E51 E53">
    <cfRule type="cellIs" dxfId="106" priority="8" stopIfTrue="1" operator="equal">
      <formula>"Bye"</formula>
    </cfRule>
    <cfRule type="expression" dxfId="105" priority="9" stopIfTrue="1">
      <formula>AND($D39&lt;9,$C39&gt;0)</formula>
    </cfRule>
  </conditionalFormatting>
  <conditionalFormatting sqref="L10 L18 L26 L34 N30 N62 L58 L66 N14 N46 L42 L50 P22 J8 J12 J16 J20 J24 J28 J32 J36 J56 J60 J64 J68 J40 J44 J48 J52">
    <cfRule type="expression" dxfId="104" priority="6" stopIfTrue="1">
      <formula>I8="as"</formula>
    </cfRule>
    <cfRule type="expression" dxfId="103" priority="7" stopIfTrue="1">
      <formula>I8="bs"</formula>
    </cfRule>
  </conditionalFormatting>
  <conditionalFormatting sqref="B7 B9 B11 B13 B15 B17 B19 B21 B23 B25 B27 B29 B31 B33 B35 B37 B55 B57 B59 B61 B63 B65 B67 B69 B39 B41 B43 B45 B47 B49 B51 B53">
    <cfRule type="cellIs" dxfId="102" priority="4" stopIfTrue="1" operator="equal">
      <formula>"QA"</formula>
    </cfRule>
    <cfRule type="cellIs" dxfId="101" priority="5" stopIfTrue="1" operator="equal">
      <formula>"DA"</formula>
    </cfRule>
  </conditionalFormatting>
  <conditionalFormatting sqref="I8 I12 I16 I20 I24 I28 I32 I36 M30 M14 K10 K34 Q79 K18 K26 O22">
    <cfRule type="expression" dxfId="100" priority="3" stopIfTrue="1">
      <formula>$N$1="CU"</formula>
    </cfRule>
  </conditionalFormatting>
  <conditionalFormatting sqref="E35 E37 E25 E33 E31 E29 E27 E23 E19 E21 E9 E17 E15 E13 E11 E7">
    <cfRule type="cellIs" dxfId="99" priority="2" stopIfTrue="1" operator="equal">
      <formula>"Bye"</formula>
    </cfRule>
  </conditionalFormatting>
  <conditionalFormatting sqref="D7 D9 D11 D13 D15 D17 D19 D21 D23 D25 D27 D29 D31 D33 D35 D37">
    <cfRule type="expression" dxfId="98" priority="1" stopIfTrue="1">
      <formula>$D7&lt;5</formula>
    </cfRule>
  </conditionalFormatting>
  <dataValidations count="1">
    <dataValidation type="list" allowBlank="1" showInputMessage="1" sqref="H40 N22 L46 J42 J50 L14 J10 J18 J26 J34 L62 L30 J58 J66 H16 H12 H8 H20 H32 H64 H28 H68 H24 H48 H60 H52 H36 H44 H56">
      <formula1>$T$7:$T$16</formula1>
    </dataValidation>
  </dataValidations>
  <printOptions horizontalCentered="1"/>
  <pageMargins left="0.35" right="0.35" top="0.39" bottom="0.39" header="0" footer="0"/>
  <pageSetup paperSize="9" orientation="landscape" horizontalDpi="360" verticalDpi="200" r:id="rId1"/>
  <headerFooter alignWithMargins="0"/>
  <legacyDrawing r:id="rId2"/>
</worksheet>
</file>

<file path=xl/worksheets/sheet6.xml><?xml version="1.0" encoding="utf-8"?>
<worksheet xmlns="http://schemas.openxmlformats.org/spreadsheetml/2006/main" xmlns:r="http://schemas.openxmlformats.org/officeDocument/2006/relationships">
  <sheetPr codeName="Sheet142">
    <pageSetUpPr fitToPage="1"/>
  </sheetPr>
  <dimension ref="A1:T79"/>
  <sheetViews>
    <sheetView showGridLines="0" showZeros="0" topLeftCell="B4" workbookViewId="0">
      <selection activeCell="X23" sqref="W23:X25"/>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7" customWidth="1"/>
    <col min="10" max="10" width="10.7109375" customWidth="1"/>
    <col min="11" max="11" width="1.7109375" style="137" customWidth="1"/>
    <col min="12" max="12" width="10.7109375" customWidth="1"/>
    <col min="13" max="13" width="1.7109375" style="138" customWidth="1"/>
    <col min="14" max="14" width="10.7109375" customWidth="1"/>
    <col min="15" max="15" width="1.7109375" style="137" customWidth="1"/>
    <col min="16" max="16" width="10.7109375" customWidth="1"/>
    <col min="17" max="17" width="1.7109375" style="138" customWidth="1"/>
    <col min="18" max="18" width="9.140625" hidden="1" customWidth="1"/>
    <col min="19" max="19" width="8.7109375" customWidth="1"/>
    <col min="20" max="20" width="9.140625" hidden="1" customWidth="1"/>
  </cols>
  <sheetData>
    <row r="1" spans="1:20" s="7" customFormat="1" ht="21.75" customHeight="1">
      <c r="A1" s="1" t="s">
        <v>0</v>
      </c>
      <c r="B1" s="1"/>
      <c r="C1" s="2"/>
      <c r="D1" s="2"/>
      <c r="E1" s="2"/>
      <c r="F1" s="2"/>
      <c r="G1" s="2"/>
      <c r="H1" s="2"/>
      <c r="I1" s="3"/>
      <c r="J1" s="4" t="s">
        <v>96</v>
      </c>
      <c r="K1" s="5"/>
      <c r="L1" s="6"/>
      <c r="M1" s="3"/>
      <c r="N1" s="3" t="s">
        <v>82</v>
      </c>
      <c r="O1" s="3"/>
      <c r="P1" s="2"/>
      <c r="Q1" s="3"/>
    </row>
    <row r="2" spans="1:20" s="12" customFormat="1">
      <c r="A2" s="8"/>
      <c r="B2" s="8"/>
      <c r="C2" s="8"/>
      <c r="D2" s="8"/>
      <c r="E2" s="8"/>
      <c r="F2" s="9"/>
      <c r="G2" s="10"/>
      <c r="H2" s="10"/>
      <c r="I2" s="11"/>
      <c r="J2" s="5" t="s">
        <v>3</v>
      </c>
      <c r="K2" s="5"/>
      <c r="L2" s="5"/>
      <c r="M2" s="11"/>
      <c r="N2" s="10"/>
      <c r="O2" s="11"/>
      <c r="P2" s="10"/>
      <c r="Q2" s="11"/>
    </row>
    <row r="3" spans="1:20" s="16" customFormat="1" ht="11.25" customHeight="1">
      <c r="A3" s="13" t="s">
        <v>4</v>
      </c>
      <c r="B3" s="13"/>
      <c r="C3" s="13"/>
      <c r="D3" s="13"/>
      <c r="E3" s="13"/>
      <c r="F3" s="13" t="s">
        <v>5</v>
      </c>
      <c r="G3" s="13"/>
      <c r="H3" s="13"/>
      <c r="I3" s="14"/>
      <c r="J3" s="148" t="s">
        <v>83</v>
      </c>
      <c r="K3" s="14"/>
      <c r="L3" s="13" t="s">
        <v>7</v>
      </c>
      <c r="M3" s="14"/>
      <c r="N3" s="13"/>
      <c r="O3" s="14"/>
      <c r="P3" s="13"/>
      <c r="Q3" s="15" t="s">
        <v>8</v>
      </c>
    </row>
    <row r="4" spans="1:20" s="23" customFormat="1" ht="11.25" customHeight="1" thickBot="1">
      <c r="A4" s="170">
        <v>41134</v>
      </c>
      <c r="B4" s="170"/>
      <c r="C4" s="170"/>
      <c r="D4" s="17"/>
      <c r="E4" s="17"/>
      <c r="F4" s="17" t="str">
        <f>'[5]Week SetUp'!$C$10</f>
        <v>Port of Spain, TRI</v>
      </c>
      <c r="G4" s="18"/>
      <c r="H4" s="17"/>
      <c r="I4" s="19"/>
      <c r="J4" s="20">
        <f>'[5]Week SetUp'!$D$10</f>
        <v>0</v>
      </c>
      <c r="K4" s="19"/>
      <c r="L4" s="21">
        <f>'[5]Week SetUp'!$A$12</f>
        <v>0</v>
      </c>
      <c r="M4" s="19"/>
      <c r="N4" s="17"/>
      <c r="O4" s="19"/>
      <c r="P4" s="17"/>
      <c r="Q4" s="22" t="s">
        <v>10</v>
      </c>
    </row>
    <row r="5" spans="1:20" s="16" customFormat="1" ht="9">
      <c r="A5" s="24"/>
      <c r="B5" s="25" t="s">
        <v>11</v>
      </c>
      <c r="C5" s="25" t="s">
        <v>12</v>
      </c>
      <c r="D5" s="25" t="s">
        <v>13</v>
      </c>
      <c r="E5" s="26" t="s">
        <v>14</v>
      </c>
      <c r="F5" s="26" t="s">
        <v>15</v>
      </c>
      <c r="G5" s="26"/>
      <c r="H5" s="26" t="s">
        <v>16</v>
      </c>
      <c r="I5" s="26"/>
      <c r="J5" s="25" t="s">
        <v>17</v>
      </c>
      <c r="K5" s="27"/>
      <c r="L5" s="25" t="s">
        <v>18</v>
      </c>
      <c r="M5" s="27"/>
      <c r="N5" s="25" t="s">
        <v>19</v>
      </c>
      <c r="O5" s="27"/>
      <c r="P5" s="25" t="s">
        <v>20</v>
      </c>
      <c r="Q5" s="28"/>
    </row>
    <row r="6" spans="1:20" s="16" customFormat="1" ht="3.75" customHeight="1" thickBot="1">
      <c r="A6" s="29"/>
      <c r="B6" s="30"/>
      <c r="C6" s="31"/>
      <c r="D6" s="30"/>
      <c r="E6" s="32"/>
      <c r="F6" s="32"/>
      <c r="G6" s="33"/>
      <c r="H6" s="32"/>
      <c r="I6" s="34"/>
      <c r="J6" s="30"/>
      <c r="K6" s="34"/>
      <c r="L6" s="30"/>
      <c r="M6" s="34"/>
      <c r="N6" s="30"/>
      <c r="O6" s="34"/>
      <c r="P6" s="30"/>
      <c r="Q6" s="35"/>
    </row>
    <row r="7" spans="1:20" s="47" customFormat="1" ht="10.5" customHeight="1">
      <c r="A7" s="36">
        <v>1</v>
      </c>
      <c r="B7" s="37">
        <f>IF($D7="","",VLOOKUP($D7,'[5]Boys Si Main Draw Prep'!$A$7:$P$22,15))</f>
        <v>0</v>
      </c>
      <c r="C7" s="37">
        <f>IF($D7="","",VLOOKUP($D7,'[5]Boys Si Main Draw Prep'!$A$7:$P$22,16))</f>
        <v>0</v>
      </c>
      <c r="D7" s="38">
        <v>1</v>
      </c>
      <c r="E7" s="39" t="str">
        <f>UPPER(IF($D7="","",VLOOKUP($D7,'[5]Boys Si Main Draw Prep'!$A$7:$P$22,2)))</f>
        <v>HACKSHAW</v>
      </c>
      <c r="F7" s="39" t="str">
        <f>IF($D7="","",VLOOKUP($D7,'[5]Boys Si Main Draw Prep'!$A$7:$P$22,3))</f>
        <v>Scott</v>
      </c>
      <c r="G7" s="39"/>
      <c r="H7" s="39">
        <f>IF($D7="","",VLOOKUP($D7,'[5]Boys Si Main Draw Prep'!$A$7:$P$22,4))</f>
        <v>0</v>
      </c>
      <c r="I7" s="40"/>
      <c r="J7" s="41"/>
      <c r="K7" s="41"/>
      <c r="L7" s="41"/>
      <c r="M7" s="41"/>
      <c r="N7" s="42"/>
      <c r="O7" s="43"/>
      <c r="P7" s="44"/>
      <c r="Q7" s="45"/>
      <c r="R7" s="46"/>
      <c r="T7" s="48" t="str">
        <f>'[5]SetUp Officials'!P21</f>
        <v>Umpire</v>
      </c>
    </row>
    <row r="8" spans="1:20" s="47" customFormat="1" ht="9.6" customHeight="1">
      <c r="A8" s="49"/>
      <c r="B8" s="50"/>
      <c r="C8" s="50"/>
      <c r="D8" s="50"/>
      <c r="E8" s="41"/>
      <c r="F8" s="41"/>
      <c r="G8" s="51"/>
      <c r="H8" s="52" t="s">
        <v>86</v>
      </c>
      <c r="I8" s="53" t="s">
        <v>78</v>
      </c>
      <c r="J8" s="54" t="str">
        <f>UPPER(IF(OR(I8="a",I8="as"),E7,IF(OR(I8="b",I8="bs"),E9,)))</f>
        <v>HACKSHAW</v>
      </c>
      <c r="K8" s="54"/>
      <c r="L8" s="41"/>
      <c r="M8" s="41"/>
      <c r="N8" s="42"/>
      <c r="O8" s="43"/>
      <c r="P8" s="44"/>
      <c r="Q8" s="45"/>
      <c r="R8" s="46"/>
      <c r="T8" s="55" t="str">
        <f>'[5]SetUp Officials'!P22</f>
        <v xml:space="preserve"> </v>
      </c>
    </row>
    <row r="9" spans="1:20" s="47" customFormat="1" ht="9.6" customHeight="1">
      <c r="A9" s="49">
        <v>2</v>
      </c>
      <c r="B9" s="37">
        <f>IF($D9="","",VLOOKUP($D9,'[5]Boys Si Main Draw Prep'!$A$7:$P$22,15))</f>
        <v>0</v>
      </c>
      <c r="C9" s="37">
        <f>IF($D9="","",VLOOKUP($D9,'[5]Boys Si Main Draw Prep'!$A$7:$P$22,16))</f>
        <v>0</v>
      </c>
      <c r="D9" s="38">
        <v>16</v>
      </c>
      <c r="E9" s="37" t="str">
        <f>UPPER(IF($D9="","",VLOOKUP($D9,'[5]Boys Si Main Draw Prep'!$A$7:$P$22,2)))</f>
        <v>BYE</v>
      </c>
      <c r="F9" s="37">
        <f>IF($D9="","",VLOOKUP($D9,'[5]Boys Si Main Draw Prep'!$A$7:$P$22,3))</f>
        <v>0</v>
      </c>
      <c r="G9" s="37"/>
      <c r="H9" s="37">
        <f>IF($D9="","",VLOOKUP($D9,'[5]Boys Si Main Draw Prep'!$A$7:$P$22,4))</f>
        <v>0</v>
      </c>
      <c r="I9" s="56"/>
      <c r="J9" s="41"/>
      <c r="K9" s="57"/>
      <c r="L9" s="41"/>
      <c r="M9" s="41"/>
      <c r="N9" s="42"/>
      <c r="O9" s="43"/>
      <c r="P9" s="44"/>
      <c r="Q9" s="45"/>
      <c r="R9" s="46"/>
      <c r="T9" s="55" t="str">
        <f>'[5]SetUp Officials'!P23</f>
        <v xml:space="preserve"> </v>
      </c>
    </row>
    <row r="10" spans="1:20" s="47" customFormat="1" ht="9.6" customHeight="1">
      <c r="A10" s="49"/>
      <c r="B10" s="50"/>
      <c r="C10" s="50"/>
      <c r="D10" s="58"/>
      <c r="E10" s="41"/>
      <c r="F10" s="41"/>
      <c r="G10" s="51"/>
      <c r="H10" s="41"/>
      <c r="I10" s="59"/>
      <c r="J10" s="52" t="s">
        <v>86</v>
      </c>
      <c r="K10" s="60"/>
      <c r="L10" s="54" t="s">
        <v>97</v>
      </c>
      <c r="M10" s="61"/>
      <c r="N10" s="62"/>
      <c r="O10" s="62"/>
      <c r="P10" s="44"/>
      <c r="Q10" s="45"/>
      <c r="R10" s="46"/>
      <c r="T10" s="55" t="str">
        <f>'[5]SetUp Officials'!P24</f>
        <v xml:space="preserve"> </v>
      </c>
    </row>
    <row r="11" spans="1:20" s="47" customFormat="1" ht="9.6" customHeight="1">
      <c r="A11" s="49">
        <v>3</v>
      </c>
      <c r="B11" s="37">
        <f>IF($D11="","",VLOOKUP($D11,'[5]Boys Si Main Draw Prep'!$A$7:$P$22,15))</f>
        <v>0</v>
      </c>
      <c r="C11" s="37">
        <f>IF($D11="","",VLOOKUP($D11,'[5]Boys Si Main Draw Prep'!$A$7:$P$22,16))</f>
        <v>0</v>
      </c>
      <c r="D11" s="38">
        <v>5</v>
      </c>
      <c r="E11" s="37" t="str">
        <f>UPPER(IF($D11="","",VLOOKUP($D11,'[5]Boys Si Main Draw Prep'!$A$7:$P$22,2)))</f>
        <v>ANTHONY</v>
      </c>
      <c r="F11" s="37" t="str">
        <f>IF($D11="","",VLOOKUP($D11,'[5]Boys Si Main Draw Prep'!$A$7:$P$22,3))</f>
        <v>Kriston</v>
      </c>
      <c r="G11" s="37"/>
      <c r="H11" s="37">
        <f>IF($D11="","",VLOOKUP($D11,'[5]Boys Si Main Draw Prep'!$A$7:$P$22,4))</f>
        <v>0</v>
      </c>
      <c r="I11" s="40"/>
      <c r="J11" s="41"/>
      <c r="K11" s="63"/>
      <c r="L11" s="41" t="s">
        <v>98</v>
      </c>
      <c r="M11" s="64"/>
      <c r="N11" s="62"/>
      <c r="O11" s="62"/>
      <c r="P11" s="44"/>
      <c r="Q11" s="45"/>
      <c r="R11" s="46"/>
      <c r="T11" s="55" t="str">
        <f>'[5]SetUp Officials'!P25</f>
        <v xml:space="preserve"> </v>
      </c>
    </row>
    <row r="12" spans="1:20" s="47" customFormat="1" ht="9.6" customHeight="1">
      <c r="A12" s="49"/>
      <c r="B12" s="50"/>
      <c r="C12" s="50"/>
      <c r="D12" s="58"/>
      <c r="E12" s="41"/>
      <c r="F12" s="41"/>
      <c r="G12" s="51"/>
      <c r="H12" s="52" t="s">
        <v>86</v>
      </c>
      <c r="I12" s="53"/>
      <c r="J12" s="54" t="s">
        <v>99</v>
      </c>
      <c r="K12" s="65"/>
      <c r="L12" s="41"/>
      <c r="M12" s="64"/>
      <c r="N12" s="62"/>
      <c r="O12" s="62"/>
      <c r="P12" s="44"/>
      <c r="Q12" s="45"/>
      <c r="R12" s="46"/>
      <c r="T12" s="55" t="str">
        <f>'[5]SetUp Officials'!P26</f>
        <v xml:space="preserve"> </v>
      </c>
    </row>
    <row r="13" spans="1:20" s="47" customFormat="1" ht="9.6" customHeight="1">
      <c r="A13" s="49">
        <v>4</v>
      </c>
      <c r="B13" s="37">
        <f>IF($D13="","",VLOOKUP($D13,'[5]Boys Si Main Draw Prep'!$A$7:$P$22,15))</f>
        <v>0</v>
      </c>
      <c r="C13" s="37">
        <f>IF($D13="","",VLOOKUP($D13,'[5]Boys Si Main Draw Prep'!$A$7:$P$22,16))</f>
        <v>0</v>
      </c>
      <c r="D13" s="38">
        <v>10</v>
      </c>
      <c r="E13" s="37" t="str">
        <f>UPPER(IF($D13="","",VLOOKUP($D13,'[5]Boys Si Main Draw Prep'!$A$7:$P$22,2)))</f>
        <v>LEE</v>
      </c>
      <c r="F13" s="37" t="str">
        <f>IF($D13="","",VLOOKUP($D13,'[5]Boys Si Main Draw Prep'!$A$7:$P$22,3))</f>
        <v>Dylan</v>
      </c>
      <c r="G13" s="37"/>
      <c r="H13" s="37">
        <f>IF($D13="","",VLOOKUP($D13,'[5]Boys Si Main Draw Prep'!$A$7:$P$22,4))</f>
        <v>0</v>
      </c>
      <c r="I13" s="66"/>
      <c r="J13" s="41" t="s">
        <v>100</v>
      </c>
      <c r="K13" s="41"/>
      <c r="L13" s="41"/>
      <c r="M13" s="64"/>
      <c r="N13" s="62"/>
      <c r="O13" s="62"/>
      <c r="P13" s="44"/>
      <c r="Q13" s="45"/>
      <c r="R13" s="46"/>
      <c r="T13" s="55" t="str">
        <f>'[5]SetUp Officials'!P27</f>
        <v xml:space="preserve"> </v>
      </c>
    </row>
    <row r="14" spans="1:20" s="47" customFormat="1" ht="9.6" customHeight="1">
      <c r="A14" s="49"/>
      <c r="B14" s="50"/>
      <c r="C14" s="50"/>
      <c r="D14" s="58"/>
      <c r="E14" s="41"/>
      <c r="F14" s="41"/>
      <c r="G14" s="51"/>
      <c r="H14" s="67"/>
      <c r="I14" s="59"/>
      <c r="J14" s="41"/>
      <c r="K14" s="41"/>
      <c r="L14" s="52" t="s">
        <v>86</v>
      </c>
      <c r="M14" s="60"/>
      <c r="N14" s="54" t="s">
        <v>97</v>
      </c>
      <c r="O14" s="61"/>
      <c r="P14" s="44"/>
      <c r="Q14" s="45"/>
      <c r="R14" s="46"/>
      <c r="T14" s="55" t="str">
        <f>'[5]SetUp Officials'!P28</f>
        <v xml:space="preserve"> </v>
      </c>
    </row>
    <row r="15" spans="1:20" s="47" customFormat="1" ht="9.6" customHeight="1">
      <c r="A15" s="36">
        <v>5</v>
      </c>
      <c r="B15" s="37">
        <f>IF($D15="","",VLOOKUP($D15,'[5]Boys Si Main Draw Prep'!$A$7:$P$22,15))</f>
        <v>0</v>
      </c>
      <c r="C15" s="37">
        <f>IF($D15="","",VLOOKUP($D15,'[5]Boys Si Main Draw Prep'!$A$7:$P$22,16))</f>
        <v>0</v>
      </c>
      <c r="D15" s="38">
        <v>3</v>
      </c>
      <c r="E15" s="39" t="str">
        <f>UPPER(IF($D15="","",VLOOKUP($D15,'[5]Boys Si Main Draw Prep'!$A$7:$P$22,2)))</f>
        <v>SCOTT</v>
      </c>
      <c r="F15" s="39" t="str">
        <f>IF($D15="","",VLOOKUP($D15,'[5]Boys Si Main Draw Prep'!$A$7:$P$22,3))</f>
        <v xml:space="preserve">Adam </v>
      </c>
      <c r="G15" s="39"/>
      <c r="H15" s="39">
        <f>IF($D15="","",VLOOKUP($D15,'[5]Boys Si Main Draw Prep'!$A$7:$P$22,4))</f>
        <v>0</v>
      </c>
      <c r="I15" s="68"/>
      <c r="J15" s="41"/>
      <c r="K15" s="41"/>
      <c r="L15" s="41"/>
      <c r="M15" s="64"/>
      <c r="N15" s="41" t="s">
        <v>94</v>
      </c>
      <c r="O15" s="64"/>
      <c r="P15" s="44"/>
      <c r="Q15" s="45"/>
      <c r="R15" s="46"/>
      <c r="T15" s="55" t="str">
        <f>'[5]SetUp Officials'!P29</f>
        <v xml:space="preserve"> </v>
      </c>
    </row>
    <row r="16" spans="1:20" s="47" customFormat="1" ht="9.6" customHeight="1" thickBot="1">
      <c r="A16" s="49"/>
      <c r="B16" s="50"/>
      <c r="C16" s="50"/>
      <c r="D16" s="58"/>
      <c r="E16" s="41"/>
      <c r="F16" s="41"/>
      <c r="G16" s="51"/>
      <c r="H16" s="52" t="s">
        <v>86</v>
      </c>
      <c r="I16" s="53"/>
      <c r="J16" s="54" t="s">
        <v>101</v>
      </c>
      <c r="K16" s="54"/>
      <c r="L16" s="41"/>
      <c r="M16" s="64"/>
      <c r="N16" s="62"/>
      <c r="O16" s="64"/>
      <c r="P16" s="44"/>
      <c r="Q16" s="45"/>
      <c r="R16" s="46"/>
      <c r="T16" s="72" t="str">
        <f>'[5]SetUp Officials'!P30</f>
        <v>None</v>
      </c>
    </row>
    <row r="17" spans="1:18" s="47" customFormat="1" ht="9.6" customHeight="1">
      <c r="A17" s="49">
        <v>6</v>
      </c>
      <c r="B17" s="37">
        <f>IF($D17="","",VLOOKUP($D17,'[5]Boys Si Main Draw Prep'!$A$7:$P$22,15))</f>
        <v>0</v>
      </c>
      <c r="C17" s="37">
        <f>IF($D17="","",VLOOKUP($D17,'[5]Boys Si Main Draw Prep'!$A$7:$P$22,16))</f>
        <v>0</v>
      </c>
      <c r="D17" s="38">
        <v>13</v>
      </c>
      <c r="E17" s="37" t="str">
        <f>UPPER(IF($D17="","",VLOOKUP($D17,'[5]Boys Si Main Draw Prep'!$A$7:$P$22,2)))</f>
        <v>ANTOINE</v>
      </c>
      <c r="F17" s="37" t="str">
        <f>IF($D17="","",VLOOKUP($D17,'[5]Boys Si Main Draw Prep'!$A$7:$P$22,3))</f>
        <v>Alex</v>
      </c>
      <c r="G17" s="37"/>
      <c r="H17" s="37">
        <f>IF($D17="","",VLOOKUP($D17,'[5]Boys Si Main Draw Prep'!$A$7:$P$22,4))</f>
        <v>0</v>
      </c>
      <c r="I17" s="56"/>
      <c r="J17" s="41" t="s">
        <v>95</v>
      </c>
      <c r="K17" s="57"/>
      <c r="L17" s="41"/>
      <c r="M17" s="64"/>
      <c r="N17" s="62"/>
      <c r="O17" s="64"/>
      <c r="P17" s="44"/>
      <c r="Q17" s="45"/>
      <c r="R17" s="46"/>
    </row>
    <row r="18" spans="1:18" s="47" customFormat="1" ht="9.6" customHeight="1">
      <c r="A18" s="49"/>
      <c r="B18" s="50"/>
      <c r="C18" s="50"/>
      <c r="D18" s="58"/>
      <c r="E18" s="41"/>
      <c r="F18" s="41"/>
      <c r="G18" s="51"/>
      <c r="H18" s="41"/>
      <c r="I18" s="59"/>
      <c r="J18" s="52" t="s">
        <v>86</v>
      </c>
      <c r="K18" s="60"/>
      <c r="L18" s="54" t="s">
        <v>102</v>
      </c>
      <c r="M18" s="73"/>
      <c r="N18" s="62"/>
      <c r="O18" s="64"/>
      <c r="P18" s="44"/>
      <c r="Q18" s="45"/>
      <c r="R18" s="46"/>
    </row>
    <row r="19" spans="1:18" s="47" customFormat="1" ht="9.6" customHeight="1">
      <c r="A19" s="49">
        <v>7</v>
      </c>
      <c r="B19" s="37">
        <f>IF($D19="","",VLOOKUP($D19,'[5]Boys Si Main Draw Prep'!$A$7:$P$22,15))</f>
        <v>0</v>
      </c>
      <c r="C19" s="37">
        <f>IF($D19="","",VLOOKUP($D19,'[5]Boys Si Main Draw Prep'!$A$7:$P$22,16))</f>
        <v>0</v>
      </c>
      <c r="D19" s="38">
        <v>11</v>
      </c>
      <c r="E19" s="37" t="str">
        <f>UPPER(IF($D19="","",VLOOKUP($D19,'[5]Boys Si Main Draw Prep'!$A$7:$P$22,2)))</f>
        <v>LEGGARD</v>
      </c>
      <c r="F19" s="37" t="str">
        <f>IF($D19="","",VLOOKUP($D19,'[5]Boys Si Main Draw Prep'!$A$7:$P$22,3))</f>
        <v xml:space="preserve">Kaelan </v>
      </c>
      <c r="G19" s="37"/>
      <c r="H19" s="37">
        <f>IF($D19="","",VLOOKUP($D19,'[5]Boys Si Main Draw Prep'!$A$7:$P$22,4))</f>
        <v>0</v>
      </c>
      <c r="I19" s="40"/>
      <c r="J19" s="41"/>
      <c r="K19" s="63"/>
      <c r="L19" s="41" t="s">
        <v>103</v>
      </c>
      <c r="M19" s="62"/>
      <c r="N19" s="62"/>
      <c r="O19" s="64"/>
      <c r="P19" s="44"/>
      <c r="Q19" s="45"/>
      <c r="R19" s="46"/>
    </row>
    <row r="20" spans="1:18" s="47" customFormat="1" ht="9.6" customHeight="1">
      <c r="A20" s="49"/>
      <c r="B20" s="50"/>
      <c r="C20" s="50"/>
      <c r="D20" s="50"/>
      <c r="E20" s="41"/>
      <c r="F20" s="41"/>
      <c r="G20" s="51"/>
      <c r="H20" s="52" t="s">
        <v>86</v>
      </c>
      <c r="I20" s="53"/>
      <c r="J20" s="54" t="s">
        <v>102</v>
      </c>
      <c r="K20" s="65"/>
      <c r="L20" s="41"/>
      <c r="M20" s="62"/>
      <c r="N20" s="62"/>
      <c r="O20" s="64"/>
      <c r="P20" s="44"/>
      <c r="Q20" s="45"/>
      <c r="R20" s="46"/>
    </row>
    <row r="21" spans="1:18" s="47" customFormat="1" ht="9.6" customHeight="1">
      <c r="A21" s="49">
        <v>8</v>
      </c>
      <c r="B21" s="37">
        <f>IF($D21="","",VLOOKUP($D21,'[5]Boys Si Main Draw Prep'!$A$7:$P$22,15))</f>
        <v>0</v>
      </c>
      <c r="C21" s="37">
        <f>IF($D21="","",VLOOKUP($D21,'[5]Boys Si Main Draw Prep'!$A$7:$P$22,16))</f>
        <v>0</v>
      </c>
      <c r="D21" s="38">
        <v>15</v>
      </c>
      <c r="E21" s="37" t="str">
        <f>UPPER(IF($D21="","",VLOOKUP($D21,'[5]Boys Si Main Draw Prep'!$A$7:$P$22,2)))</f>
        <v>JAMES</v>
      </c>
      <c r="F21" s="37" t="str">
        <f>IF($D21="","",VLOOKUP($D21,'[5]Boys Si Main Draw Prep'!$A$7:$P$22,3))</f>
        <v>Kobe</v>
      </c>
      <c r="G21" s="37"/>
      <c r="H21" s="37">
        <f>IF($D21="","",VLOOKUP($D21,'[5]Boys Si Main Draw Prep'!$A$7:$P$22,4))</f>
        <v>0</v>
      </c>
      <c r="I21" s="66"/>
      <c r="J21" s="41" t="s">
        <v>23</v>
      </c>
      <c r="K21" s="41"/>
      <c r="L21" s="41"/>
      <c r="M21" s="62"/>
      <c r="N21" s="62"/>
      <c r="O21" s="64"/>
      <c r="P21" s="44"/>
      <c r="Q21" s="45"/>
      <c r="R21" s="46"/>
    </row>
    <row r="22" spans="1:18" s="47" customFormat="1" ht="9.6" customHeight="1">
      <c r="A22" s="49"/>
      <c r="B22" s="50"/>
      <c r="C22" s="50"/>
      <c r="D22" s="50"/>
      <c r="E22" s="67"/>
      <c r="F22" s="67"/>
      <c r="G22" s="74"/>
      <c r="H22" s="67"/>
      <c r="I22" s="59"/>
      <c r="J22" s="41"/>
      <c r="K22" s="41"/>
      <c r="L22" s="41"/>
      <c r="M22" s="62"/>
      <c r="N22" s="52" t="s">
        <v>86</v>
      </c>
      <c r="O22" s="60"/>
      <c r="P22" s="54" t="s">
        <v>97</v>
      </c>
      <c r="Q22" s="61"/>
      <c r="R22" s="46"/>
    </row>
    <row r="23" spans="1:18" s="47" customFormat="1" ht="9.6" customHeight="1">
      <c r="A23" s="49">
        <v>9</v>
      </c>
      <c r="B23" s="37">
        <f>IF($D23="","",VLOOKUP($D23,'[5]Boys Si Main Draw Prep'!$A$7:$P$22,15))</f>
        <v>0</v>
      </c>
      <c r="C23" s="37">
        <f>IF($D23="","",VLOOKUP($D23,'[5]Boys Si Main Draw Prep'!$A$7:$P$22,16))</f>
        <v>0</v>
      </c>
      <c r="D23" s="38">
        <v>6</v>
      </c>
      <c r="E23" s="37" t="str">
        <f>UPPER(IF($D23="","",VLOOKUP($D23,'[5]Boys Si Main Draw Prep'!$A$7:$P$22,2)))</f>
        <v>ANTHONY</v>
      </c>
      <c r="F23" s="37" t="str">
        <f>IF($D23="","",VLOOKUP($D23,'[5]Boys Si Main Draw Prep'!$A$7:$P$22,3))</f>
        <v>Kristen</v>
      </c>
      <c r="G23" s="37"/>
      <c r="H23" s="37">
        <f>IF($D23="","",VLOOKUP($D23,'[5]Boys Si Main Draw Prep'!$A$7:$P$22,4))</f>
        <v>0</v>
      </c>
      <c r="I23" s="40"/>
      <c r="J23" s="41"/>
      <c r="K23" s="41"/>
      <c r="L23" s="41"/>
      <c r="M23" s="62"/>
      <c r="N23" s="41"/>
      <c r="O23" s="64"/>
      <c r="P23" s="41" t="s">
        <v>104</v>
      </c>
      <c r="Q23" s="62"/>
      <c r="R23" s="46"/>
    </row>
    <row r="24" spans="1:18" s="47" customFormat="1" ht="9.6" customHeight="1">
      <c r="A24" s="49"/>
      <c r="B24" s="50"/>
      <c r="C24" s="50"/>
      <c r="D24" s="50"/>
      <c r="E24" s="41"/>
      <c r="F24" s="41"/>
      <c r="G24" s="51"/>
      <c r="H24" s="52" t="s">
        <v>86</v>
      </c>
      <c r="I24" s="53"/>
      <c r="J24" s="54" t="s">
        <v>99</v>
      </c>
      <c r="K24" s="54"/>
      <c r="L24" s="41"/>
      <c r="M24" s="62"/>
      <c r="N24" s="62"/>
      <c r="O24" s="64"/>
      <c r="P24" s="44"/>
      <c r="Q24" s="45"/>
      <c r="R24" s="46"/>
    </row>
    <row r="25" spans="1:18" s="47" customFormat="1" ht="9.6" customHeight="1">
      <c r="A25" s="49">
        <v>10</v>
      </c>
      <c r="B25" s="37">
        <f>IF($D25="","",VLOOKUP($D25,'[5]Boys Si Main Draw Prep'!$A$7:$P$22,15))</f>
        <v>0</v>
      </c>
      <c r="C25" s="37">
        <f>IF($D25="","",VLOOKUP($D25,'[5]Boys Si Main Draw Prep'!$A$7:$P$22,16))</f>
        <v>0</v>
      </c>
      <c r="D25" s="38">
        <v>12</v>
      </c>
      <c r="E25" s="37" t="str">
        <f>UPPER(IF($D25="","",VLOOKUP($D25,'[5]Boys Si Main Draw Prep'!$A$7:$P$22,2)))</f>
        <v>EDWARDS</v>
      </c>
      <c r="F25" s="37" t="str">
        <f>IF($D25="","",VLOOKUP($D25,'[5]Boys Si Main Draw Prep'!$A$7:$P$22,3))</f>
        <v>Jonathan</v>
      </c>
      <c r="G25" s="37"/>
      <c r="H25" s="37">
        <f>IF($D25="","",VLOOKUP($D25,'[5]Boys Si Main Draw Prep'!$A$7:$P$22,4))</f>
        <v>0</v>
      </c>
      <c r="I25" s="56"/>
      <c r="J25" s="41" t="s">
        <v>105</v>
      </c>
      <c r="K25" s="57"/>
      <c r="L25" s="41"/>
      <c r="M25" s="62"/>
      <c r="N25" s="62"/>
      <c r="O25" s="64"/>
      <c r="P25" s="44"/>
      <c r="Q25" s="45"/>
      <c r="R25" s="46"/>
    </row>
    <row r="26" spans="1:18" s="47" customFormat="1" ht="9.6" customHeight="1">
      <c r="A26" s="49"/>
      <c r="B26" s="50"/>
      <c r="C26" s="50"/>
      <c r="D26" s="58"/>
      <c r="E26" s="41"/>
      <c r="F26" s="41"/>
      <c r="G26" s="51"/>
      <c r="H26" s="41"/>
      <c r="I26" s="59"/>
      <c r="J26" s="52" t="s">
        <v>86</v>
      </c>
      <c r="K26" s="60"/>
      <c r="L26" s="54" t="s">
        <v>99</v>
      </c>
      <c r="M26" s="61"/>
      <c r="N26" s="62"/>
      <c r="O26" s="64"/>
      <c r="P26" s="44"/>
      <c r="Q26" s="45"/>
      <c r="R26" s="46"/>
    </row>
    <row r="27" spans="1:18" s="47" customFormat="1" ht="9.6" customHeight="1">
      <c r="A27" s="49">
        <v>11</v>
      </c>
      <c r="B27" s="37">
        <f>IF($D27="","",VLOOKUP($D27,'[5]Boys Si Main Draw Prep'!$A$7:$P$22,15))</f>
        <v>0</v>
      </c>
      <c r="C27" s="37">
        <f>IF($D27="","",VLOOKUP($D27,'[5]Boys Si Main Draw Prep'!$A$7:$P$22,16))</f>
        <v>0</v>
      </c>
      <c r="D27" s="38">
        <v>14</v>
      </c>
      <c r="E27" s="37" t="str">
        <f>UPPER(IF($D27="","",VLOOKUP($D27,'[5]Boys Si Main Draw Prep'!$A$7:$P$22,2)))</f>
        <v>QUASHIE</v>
      </c>
      <c r="F27" s="37" t="str">
        <f>IF($D27="","",VLOOKUP($D27,'[5]Boys Si Main Draw Prep'!$A$7:$P$22,3))</f>
        <v>Omari</v>
      </c>
      <c r="G27" s="37"/>
      <c r="H27" s="37">
        <f>IF($D27="","",VLOOKUP($D27,'[5]Boys Si Main Draw Prep'!$A$7:$P$22,4))</f>
        <v>0</v>
      </c>
      <c r="I27" s="40"/>
      <c r="J27" s="41"/>
      <c r="K27" s="63"/>
      <c r="L27" s="41" t="s">
        <v>106</v>
      </c>
      <c r="M27" s="64"/>
      <c r="N27" s="62"/>
      <c r="O27" s="64"/>
      <c r="P27" s="44"/>
      <c r="Q27" s="45"/>
      <c r="R27" s="46"/>
    </row>
    <row r="28" spans="1:18" s="47" customFormat="1" ht="9.6" customHeight="1">
      <c r="A28" s="36"/>
      <c r="B28" s="50"/>
      <c r="C28" s="50"/>
      <c r="D28" s="58"/>
      <c r="E28" s="41"/>
      <c r="F28" s="41"/>
      <c r="G28" s="51"/>
      <c r="H28" s="52" t="s">
        <v>86</v>
      </c>
      <c r="I28" s="53"/>
      <c r="J28" s="54" t="s">
        <v>107</v>
      </c>
      <c r="K28" s="65"/>
      <c r="L28" s="41"/>
      <c r="M28" s="64"/>
      <c r="N28" s="62"/>
      <c r="O28" s="64"/>
      <c r="P28" s="44"/>
      <c r="Q28" s="45"/>
      <c r="R28" s="46"/>
    </row>
    <row r="29" spans="1:18" s="47" customFormat="1" ht="9.6" customHeight="1">
      <c r="A29" s="36">
        <v>12</v>
      </c>
      <c r="B29" s="37">
        <f>IF($D29="","",VLOOKUP($D29,'[5]Boys Si Main Draw Prep'!$A$7:$P$22,15))</f>
        <v>0</v>
      </c>
      <c r="C29" s="37">
        <f>IF($D29="","",VLOOKUP($D29,'[5]Boys Si Main Draw Prep'!$A$7:$P$22,16))</f>
        <v>0</v>
      </c>
      <c r="D29" s="38">
        <v>4</v>
      </c>
      <c r="E29" s="39" t="str">
        <f>UPPER(IF($D29="","",VLOOKUP($D29,'[5]Boys Si Main Draw Prep'!$A$7:$P$22,2)))</f>
        <v>ELATTWY</v>
      </c>
      <c r="F29" s="39" t="str">
        <f>IF($D29="","",VLOOKUP($D29,'[5]Boys Si Main Draw Prep'!$A$7:$P$22,3))</f>
        <v>Samir</v>
      </c>
      <c r="G29" s="39"/>
      <c r="H29" s="39">
        <f>IF($D29="","",VLOOKUP($D29,'[5]Boys Si Main Draw Prep'!$A$7:$P$22,4))</f>
        <v>0</v>
      </c>
      <c r="I29" s="66"/>
      <c r="J29" s="41" t="s">
        <v>60</v>
      </c>
      <c r="K29" s="41"/>
      <c r="L29" s="41"/>
      <c r="M29" s="64"/>
      <c r="N29" s="62"/>
      <c r="O29" s="64"/>
      <c r="P29" s="44"/>
      <c r="Q29" s="45"/>
      <c r="R29" s="46"/>
    </row>
    <row r="30" spans="1:18" s="47" customFormat="1" ht="9.6" customHeight="1">
      <c r="A30" s="49"/>
      <c r="B30" s="50"/>
      <c r="C30" s="50"/>
      <c r="D30" s="58"/>
      <c r="E30" s="41"/>
      <c r="F30" s="41"/>
      <c r="G30" s="51"/>
      <c r="H30" s="67"/>
      <c r="I30" s="59"/>
      <c r="J30" s="41"/>
      <c r="K30" s="41"/>
      <c r="L30" s="52" t="s">
        <v>86</v>
      </c>
      <c r="M30" s="60"/>
      <c r="N30" s="54" t="s">
        <v>92</v>
      </c>
      <c r="O30" s="73"/>
      <c r="P30" s="44"/>
      <c r="Q30" s="45"/>
      <c r="R30" s="46"/>
    </row>
    <row r="31" spans="1:18" s="47" customFormat="1" ht="9.6" customHeight="1">
      <c r="A31" s="49">
        <v>13</v>
      </c>
      <c r="B31" s="37">
        <f>IF($D31="","",VLOOKUP($D31,'[5]Boys Si Main Draw Prep'!$A$7:$P$22,15))</f>
        <v>0</v>
      </c>
      <c r="C31" s="37">
        <f>IF($D31="","",VLOOKUP($D31,'[5]Boys Si Main Draw Prep'!$A$7:$P$22,16))</f>
        <v>0</v>
      </c>
      <c r="D31" s="38">
        <v>8</v>
      </c>
      <c r="E31" s="37" t="str">
        <f>UPPER(IF($D31="","",VLOOKUP($D31,'[5]Boys Si Main Draw Prep'!$A$7:$P$22,2)))</f>
        <v>JAMES</v>
      </c>
      <c r="F31" s="37" t="str">
        <f>IF($D31="","",VLOOKUP($D31,'[5]Boys Si Main Draw Prep'!$A$7:$P$22,3))</f>
        <v>Kyheem</v>
      </c>
      <c r="G31" s="37"/>
      <c r="H31" s="37">
        <f>IF($D31="","",VLOOKUP($D31,'[5]Boys Si Main Draw Prep'!$A$7:$P$22,4))</f>
        <v>0</v>
      </c>
      <c r="I31" s="68"/>
      <c r="J31" s="41"/>
      <c r="K31" s="41"/>
      <c r="L31" s="41"/>
      <c r="M31" s="64"/>
      <c r="N31" s="41" t="s">
        <v>25</v>
      </c>
      <c r="O31" s="62"/>
      <c r="P31" s="44"/>
      <c r="Q31" s="45"/>
      <c r="R31" s="46"/>
    </row>
    <row r="32" spans="1:18" s="47" customFormat="1" ht="9.6" customHeight="1">
      <c r="A32" s="49"/>
      <c r="B32" s="50"/>
      <c r="C32" s="50"/>
      <c r="D32" s="58"/>
      <c r="E32" s="41"/>
      <c r="F32" s="41"/>
      <c r="G32" s="51"/>
      <c r="H32" s="52" t="s">
        <v>86</v>
      </c>
      <c r="I32" s="53"/>
      <c r="J32" s="54" t="s">
        <v>108</v>
      </c>
      <c r="K32" s="54"/>
      <c r="L32" s="41"/>
      <c r="M32" s="64"/>
      <c r="N32" s="62"/>
      <c r="O32" s="62"/>
      <c r="P32" s="44"/>
      <c r="Q32" s="45"/>
      <c r="R32" s="46"/>
    </row>
    <row r="33" spans="1:18" s="47" customFormat="1" ht="9.6" customHeight="1">
      <c r="A33" s="49">
        <v>14</v>
      </c>
      <c r="B33" s="37">
        <f>IF($D33="","",VLOOKUP($D33,'[5]Boys Si Main Draw Prep'!$A$7:$P$22,15))</f>
        <v>0</v>
      </c>
      <c r="C33" s="37">
        <f>IF($D33="","",VLOOKUP($D33,'[5]Boys Si Main Draw Prep'!$A$7:$P$22,16))</f>
        <v>0</v>
      </c>
      <c r="D33" s="38">
        <v>7</v>
      </c>
      <c r="E33" s="37" t="str">
        <f>UPPER(IF($D33="","",VLOOKUP($D33,'[5]Boys Si Main Draw Prep'!$A$7:$P$22,2)))</f>
        <v>BANKS</v>
      </c>
      <c r="F33" s="37" t="str">
        <f>IF($D33="","",VLOOKUP($D33,'[5]Boys Si Main Draw Prep'!$A$7:$P$22,3))</f>
        <v xml:space="preserve">Aaron </v>
      </c>
      <c r="G33" s="37"/>
      <c r="H33" s="37">
        <f>IF($D33="","",VLOOKUP($D33,'[5]Boys Si Main Draw Prep'!$A$7:$P$22,4))</f>
        <v>0</v>
      </c>
      <c r="I33" s="56"/>
      <c r="J33" s="41" t="s">
        <v>100</v>
      </c>
      <c r="K33" s="57"/>
      <c r="L33" s="41"/>
      <c r="M33" s="64"/>
      <c r="N33" s="62"/>
      <c r="O33" s="62"/>
      <c r="P33" s="44"/>
      <c r="Q33" s="45"/>
      <c r="R33" s="46"/>
    </row>
    <row r="34" spans="1:18" s="47" customFormat="1" ht="9.6" customHeight="1">
      <c r="A34" s="49"/>
      <c r="B34" s="50"/>
      <c r="C34" s="50"/>
      <c r="D34" s="58"/>
      <c r="E34" s="41"/>
      <c r="F34" s="41"/>
      <c r="G34" s="51"/>
      <c r="H34" s="41"/>
      <c r="I34" s="59"/>
      <c r="J34" s="52" t="s">
        <v>86</v>
      </c>
      <c r="K34" s="60"/>
      <c r="L34" s="54" t="s">
        <v>92</v>
      </c>
      <c r="M34" s="73"/>
      <c r="N34" s="62"/>
      <c r="O34" s="62"/>
      <c r="P34" s="44"/>
      <c r="Q34" s="45"/>
      <c r="R34" s="46"/>
    </row>
    <row r="35" spans="1:18" s="47" customFormat="1" ht="9.6" customHeight="1">
      <c r="A35" s="49">
        <v>15</v>
      </c>
      <c r="B35" s="37">
        <f>IF($D35="","",VLOOKUP($D35,'[5]Boys Si Main Draw Prep'!$A$7:$P$22,15))</f>
        <v>0</v>
      </c>
      <c r="C35" s="37">
        <f>IF($D35="","",VLOOKUP($D35,'[5]Boys Si Main Draw Prep'!$A$7:$P$22,16))</f>
        <v>0</v>
      </c>
      <c r="D35" s="38">
        <v>9</v>
      </c>
      <c r="E35" s="37" t="str">
        <f>UPPER(IF($D35="","",VLOOKUP($D35,'[5]Boys Si Main Draw Prep'!$A$7:$P$22,2)))</f>
        <v>PERSAD</v>
      </c>
      <c r="F35" s="37" t="str">
        <f>IF($D35="","",VLOOKUP($D35,'[5]Boys Si Main Draw Prep'!$A$7:$P$22,3))</f>
        <v xml:space="preserve">Brendan </v>
      </c>
      <c r="G35" s="37"/>
      <c r="H35" s="37">
        <f>IF($D35="","",VLOOKUP($D35,'[5]Boys Si Main Draw Prep'!$A$7:$P$22,4))</f>
        <v>0</v>
      </c>
      <c r="I35" s="40"/>
      <c r="J35" s="41"/>
      <c r="K35" s="63"/>
      <c r="L35" s="41" t="s">
        <v>100</v>
      </c>
      <c r="M35" s="62"/>
      <c r="N35" s="62"/>
      <c r="O35" s="62"/>
      <c r="P35" s="44"/>
      <c r="Q35" s="45"/>
      <c r="R35" s="46"/>
    </row>
    <row r="36" spans="1:18" s="47" customFormat="1" ht="9.6" customHeight="1">
      <c r="A36" s="49"/>
      <c r="B36" s="50"/>
      <c r="C36" s="50"/>
      <c r="D36" s="50"/>
      <c r="E36" s="41"/>
      <c r="F36" s="41"/>
      <c r="G36" s="51"/>
      <c r="H36" s="52" t="s">
        <v>86</v>
      </c>
      <c r="I36" s="53" t="s">
        <v>109</v>
      </c>
      <c r="J36" s="54" t="s">
        <v>92</v>
      </c>
      <c r="K36" s="65"/>
      <c r="L36" s="41"/>
      <c r="M36" s="62"/>
      <c r="N36" s="62"/>
      <c r="O36" s="62"/>
      <c r="P36" s="44"/>
      <c r="Q36" s="45"/>
      <c r="R36" s="46"/>
    </row>
    <row r="37" spans="1:18" s="47" customFormat="1" ht="9.6" customHeight="1">
      <c r="A37" s="36">
        <v>16</v>
      </c>
      <c r="B37" s="37">
        <f>IF($D37="","",VLOOKUP($D37,'[5]Boys Si Main Draw Prep'!$A$7:$P$22,15))</f>
        <v>0</v>
      </c>
      <c r="C37" s="37">
        <f>IF($D37="","",VLOOKUP($D37,'[5]Boys Si Main Draw Prep'!$A$7:$P$22,16))</f>
        <v>0</v>
      </c>
      <c r="D37" s="38">
        <v>2</v>
      </c>
      <c r="E37" s="39" t="str">
        <f>UPPER(IF($D37="","",VLOOKUP($D37,'[5]Boys Si Main Draw Prep'!$A$7:$P$22,2)))</f>
        <v>DAVIS</v>
      </c>
      <c r="F37" s="39" t="str">
        <f>IF($D37="","",VLOOKUP($D37,'[5]Boys Si Main Draw Prep'!$A$7:$P$22,3))</f>
        <v>Timothy</v>
      </c>
      <c r="G37" s="37"/>
      <c r="H37" s="39">
        <f>IF($D37="","",VLOOKUP($D37,'[5]Boys Si Main Draw Prep'!$A$7:$P$22,4))</f>
        <v>0</v>
      </c>
      <c r="I37" s="66"/>
      <c r="J37" s="41" t="s">
        <v>110</v>
      </c>
      <c r="K37" s="41"/>
      <c r="L37" s="41"/>
      <c r="M37" s="62"/>
      <c r="N37" s="62"/>
      <c r="O37" s="62"/>
      <c r="P37" s="44"/>
      <c r="Q37" s="45"/>
      <c r="R37" s="46"/>
    </row>
    <row r="38" spans="1:18" s="47" customFormat="1" ht="9.6" customHeight="1">
      <c r="A38" s="78"/>
      <c r="B38" s="50"/>
      <c r="C38" s="50"/>
      <c r="D38" s="50"/>
      <c r="E38" s="67"/>
      <c r="F38" s="67"/>
      <c r="G38" s="74"/>
      <c r="H38" s="41"/>
      <c r="I38" s="59"/>
      <c r="J38" s="41"/>
      <c r="K38" s="41"/>
      <c r="L38" s="41"/>
      <c r="M38" s="62"/>
      <c r="N38" s="62"/>
      <c r="O38" s="62"/>
      <c r="P38" s="44"/>
      <c r="Q38" s="45"/>
      <c r="R38" s="46"/>
    </row>
    <row r="39" spans="1:18" s="47" customFormat="1" ht="9.6" customHeight="1">
      <c r="A39" s="79"/>
      <c r="B39" s="80"/>
      <c r="C39" s="80"/>
      <c r="D39" s="50"/>
      <c r="E39" s="80"/>
      <c r="F39" s="80"/>
      <c r="G39" s="80"/>
      <c r="H39" s="80"/>
      <c r="I39" s="50"/>
      <c r="J39" s="80"/>
      <c r="K39" s="80"/>
      <c r="L39" s="80"/>
      <c r="M39" s="81"/>
      <c r="N39" s="81"/>
      <c r="O39" s="81"/>
      <c r="P39" s="44"/>
      <c r="Q39" s="45"/>
      <c r="R39" s="46"/>
    </row>
    <row r="40" spans="1:18" s="47" customFormat="1" ht="9.6" hidden="1" customHeight="1">
      <c r="A40" s="78"/>
      <c r="B40" s="50"/>
      <c r="C40" s="50"/>
      <c r="D40" s="50"/>
      <c r="E40" s="80"/>
      <c r="F40" s="80"/>
      <c r="H40" s="82"/>
      <c r="I40" s="50"/>
      <c r="J40" s="80"/>
      <c r="K40" s="80"/>
      <c r="L40" s="80"/>
      <c r="M40" s="81"/>
      <c r="N40" s="81"/>
      <c r="O40" s="81"/>
      <c r="P40" s="44"/>
      <c r="Q40" s="45"/>
      <c r="R40" s="46"/>
    </row>
    <row r="41" spans="1:18" s="47" customFormat="1" ht="9.6" hidden="1" customHeight="1">
      <c r="A41" s="78"/>
      <c r="B41" s="80"/>
      <c r="C41" s="80"/>
      <c r="D41" s="50"/>
      <c r="E41" s="80"/>
      <c r="F41" s="80"/>
      <c r="G41" s="80"/>
      <c r="H41" s="80"/>
      <c r="I41" s="50"/>
      <c r="J41" s="80"/>
      <c r="K41" s="83"/>
      <c r="L41" s="80"/>
      <c r="M41" s="81"/>
      <c r="N41" s="81"/>
      <c r="O41" s="81"/>
      <c r="P41" s="44"/>
      <c r="Q41" s="45"/>
      <c r="R41" s="46"/>
    </row>
    <row r="42" spans="1:18" s="47" customFormat="1" ht="9.6" hidden="1" customHeight="1">
      <c r="A42" s="78"/>
      <c r="B42" s="50"/>
      <c r="C42" s="50"/>
      <c r="D42" s="50"/>
      <c r="E42" s="80"/>
      <c r="F42" s="80"/>
      <c r="H42" s="80"/>
      <c r="I42" s="50"/>
      <c r="J42" s="82"/>
      <c r="K42" s="50"/>
      <c r="L42" s="80"/>
      <c r="M42" s="81"/>
      <c r="N42" s="81"/>
      <c r="O42" s="81"/>
      <c r="P42" s="44"/>
      <c r="Q42" s="45"/>
      <c r="R42" s="46"/>
    </row>
    <row r="43" spans="1:18" s="47" customFormat="1" ht="9.6" hidden="1" customHeight="1">
      <c r="A43" s="78"/>
      <c r="B43" s="80"/>
      <c r="C43" s="80"/>
      <c r="D43" s="50"/>
      <c r="E43" s="80"/>
      <c r="F43" s="80"/>
      <c r="G43" s="80"/>
      <c r="H43" s="80"/>
      <c r="I43" s="50"/>
      <c r="J43" s="80"/>
      <c r="K43" s="80"/>
      <c r="L43" s="80"/>
      <c r="M43" s="81"/>
      <c r="N43" s="81"/>
      <c r="O43" s="81"/>
      <c r="P43" s="44"/>
      <c r="Q43" s="45"/>
      <c r="R43" s="84"/>
    </row>
    <row r="44" spans="1:18" s="47" customFormat="1" ht="9.6" hidden="1" customHeight="1">
      <c r="A44" s="78"/>
      <c r="B44" s="50"/>
      <c r="C44" s="50"/>
      <c r="D44" s="50"/>
      <c r="E44" s="80"/>
      <c r="F44" s="80"/>
      <c r="H44" s="82"/>
      <c r="I44" s="50"/>
      <c r="J44" s="80"/>
      <c r="K44" s="80"/>
      <c r="L44" s="80"/>
      <c r="M44" s="81"/>
      <c r="N44" s="81"/>
      <c r="O44" s="81"/>
      <c r="P44" s="44"/>
      <c r="Q44" s="45"/>
      <c r="R44" s="46"/>
    </row>
    <row r="45" spans="1:18" s="47" customFormat="1" ht="9.6" hidden="1" customHeight="1">
      <c r="A45" s="78"/>
      <c r="B45" s="80"/>
      <c r="C45" s="80"/>
      <c r="D45" s="50"/>
      <c r="E45" s="80"/>
      <c r="F45" s="80"/>
      <c r="G45" s="80"/>
      <c r="H45" s="80"/>
      <c r="I45" s="50"/>
      <c r="J45" s="80"/>
      <c r="K45" s="80"/>
      <c r="L45" s="80"/>
      <c r="M45" s="81"/>
      <c r="N45" s="81"/>
      <c r="O45" s="81"/>
      <c r="P45" s="44"/>
      <c r="Q45" s="45"/>
      <c r="R45" s="46"/>
    </row>
    <row r="46" spans="1:18" s="47" customFormat="1" ht="9.6" hidden="1" customHeight="1">
      <c r="A46" s="78"/>
      <c r="B46" s="50"/>
      <c r="C46" s="50"/>
      <c r="D46" s="50"/>
      <c r="E46" s="80"/>
      <c r="F46" s="80"/>
      <c r="H46" s="80"/>
      <c r="I46" s="50"/>
      <c r="J46" s="80"/>
      <c r="K46" s="80"/>
      <c r="L46" s="82"/>
      <c r="M46" s="50"/>
      <c r="N46" s="80"/>
      <c r="O46" s="81"/>
      <c r="P46" s="44"/>
      <c r="Q46" s="45"/>
      <c r="R46" s="46"/>
    </row>
    <row r="47" spans="1:18" s="47" customFormat="1" ht="9.6" hidden="1" customHeight="1">
      <c r="A47" s="78"/>
      <c r="B47" s="80"/>
      <c r="C47" s="80"/>
      <c r="D47" s="50"/>
      <c r="E47" s="80"/>
      <c r="F47" s="80"/>
      <c r="G47" s="80"/>
      <c r="H47" s="80"/>
      <c r="I47" s="50"/>
      <c r="J47" s="80"/>
      <c r="K47" s="80"/>
      <c r="L47" s="80"/>
      <c r="M47" s="81"/>
      <c r="N47" s="80"/>
      <c r="O47" s="81"/>
      <c r="P47" s="44"/>
      <c r="Q47" s="45"/>
      <c r="R47" s="46"/>
    </row>
    <row r="48" spans="1:18" s="47" customFormat="1" ht="9.6" hidden="1" customHeight="1">
      <c r="A48" s="78"/>
      <c r="B48" s="50"/>
      <c r="C48" s="50"/>
      <c r="D48" s="50"/>
      <c r="E48" s="80"/>
      <c r="F48" s="80"/>
      <c r="H48" s="82"/>
      <c r="I48" s="50"/>
      <c r="J48" s="80"/>
      <c r="K48" s="80"/>
      <c r="L48" s="80"/>
      <c r="M48" s="81"/>
      <c r="N48" s="81"/>
      <c r="O48" s="81"/>
      <c r="P48" s="44"/>
      <c r="Q48" s="45"/>
      <c r="R48" s="46"/>
    </row>
    <row r="49" spans="1:18" s="47" customFormat="1" ht="9.6" hidden="1" customHeight="1">
      <c r="A49" s="78"/>
      <c r="B49" s="80"/>
      <c r="C49" s="80"/>
      <c r="D49" s="50"/>
      <c r="E49" s="80"/>
      <c r="F49" s="80"/>
      <c r="G49" s="80"/>
      <c r="H49" s="80"/>
      <c r="I49" s="50"/>
      <c r="J49" s="80"/>
      <c r="K49" s="83"/>
      <c r="L49" s="80"/>
      <c r="M49" s="81"/>
      <c r="N49" s="81"/>
      <c r="O49" s="81"/>
      <c r="P49" s="44"/>
      <c r="Q49" s="45"/>
      <c r="R49" s="46"/>
    </row>
    <row r="50" spans="1:18" s="47" customFormat="1" ht="9.6" hidden="1" customHeight="1">
      <c r="A50" s="78"/>
      <c r="B50" s="50"/>
      <c r="C50" s="50"/>
      <c r="D50" s="50"/>
      <c r="E50" s="80"/>
      <c r="F50" s="80"/>
      <c r="H50" s="80"/>
      <c r="I50" s="50"/>
      <c r="J50" s="82"/>
      <c r="K50" s="50"/>
      <c r="L50" s="80"/>
      <c r="M50" s="81"/>
      <c r="N50" s="81"/>
      <c r="O50" s="81"/>
      <c r="P50" s="44"/>
      <c r="Q50" s="45"/>
      <c r="R50" s="46"/>
    </row>
    <row r="51" spans="1:18" s="47" customFormat="1" ht="9.6" hidden="1" customHeight="1">
      <c r="A51" s="78"/>
      <c r="B51" s="80"/>
      <c r="C51" s="80"/>
      <c r="D51" s="50"/>
      <c r="E51" s="80"/>
      <c r="F51" s="80"/>
      <c r="G51" s="80"/>
      <c r="H51" s="80"/>
      <c r="I51" s="50"/>
      <c r="J51" s="80"/>
      <c r="K51" s="80"/>
      <c r="L51" s="80"/>
      <c r="M51" s="81"/>
      <c r="N51" s="81"/>
      <c r="O51" s="81"/>
      <c r="P51" s="44"/>
      <c r="Q51" s="45"/>
      <c r="R51" s="46"/>
    </row>
    <row r="52" spans="1:18" s="47" customFormat="1" ht="9.6" hidden="1" customHeight="1">
      <c r="A52" s="78"/>
      <c r="B52" s="50"/>
      <c r="C52" s="50"/>
      <c r="D52" s="50"/>
      <c r="E52" s="80"/>
      <c r="F52" s="80"/>
      <c r="H52" s="82"/>
      <c r="I52" s="50"/>
      <c r="J52" s="80"/>
      <c r="K52" s="80"/>
      <c r="L52" s="80"/>
      <c r="M52" s="81"/>
      <c r="N52" s="81"/>
      <c r="O52" s="81"/>
      <c r="P52" s="44"/>
      <c r="Q52" s="45"/>
      <c r="R52" s="46"/>
    </row>
    <row r="53" spans="1:18" s="47" customFormat="1" ht="9.6" hidden="1" customHeight="1">
      <c r="A53" s="79"/>
      <c r="B53" s="80"/>
      <c r="C53" s="80"/>
      <c r="D53" s="50"/>
      <c r="E53" s="80"/>
      <c r="F53" s="80"/>
      <c r="G53" s="80"/>
      <c r="H53" s="80"/>
      <c r="I53" s="50"/>
      <c r="J53" s="80"/>
      <c r="K53" s="80"/>
      <c r="L53" s="80"/>
      <c r="M53" s="80"/>
      <c r="N53" s="42"/>
      <c r="O53" s="42"/>
      <c r="P53" s="44"/>
      <c r="Q53" s="45"/>
      <c r="R53" s="46"/>
    </row>
    <row r="54" spans="1:18" s="47" customFormat="1" ht="9.6" hidden="1" customHeight="1">
      <c r="A54" s="78"/>
      <c r="B54" s="50"/>
      <c r="C54" s="50"/>
      <c r="D54" s="50"/>
      <c r="E54" s="67"/>
      <c r="F54" s="67"/>
      <c r="G54" s="74"/>
      <c r="H54" s="41"/>
      <c r="I54" s="59"/>
      <c r="J54" s="41"/>
      <c r="K54" s="41"/>
      <c r="L54" s="41"/>
      <c r="M54" s="62"/>
      <c r="N54" s="62"/>
      <c r="O54" s="62"/>
      <c r="P54" s="44"/>
      <c r="Q54" s="45"/>
      <c r="R54" s="46"/>
    </row>
    <row r="55" spans="1:18" s="47" customFormat="1" ht="9.6" hidden="1" customHeight="1">
      <c r="A55" s="79"/>
      <c r="B55" s="80"/>
      <c r="C55" s="80"/>
      <c r="D55" s="50"/>
      <c r="E55" s="80"/>
      <c r="F55" s="80"/>
      <c r="G55" s="80"/>
      <c r="H55" s="80"/>
      <c r="I55" s="50"/>
      <c r="J55" s="80"/>
      <c r="K55" s="80"/>
      <c r="L55" s="80"/>
      <c r="M55" s="81"/>
      <c r="N55" s="81"/>
      <c r="O55" s="81"/>
      <c r="P55" s="44"/>
      <c r="Q55" s="45"/>
      <c r="R55" s="46"/>
    </row>
    <row r="56" spans="1:18" s="47" customFormat="1" ht="9.6" hidden="1" customHeight="1">
      <c r="A56" s="78"/>
      <c r="B56" s="50"/>
      <c r="C56" s="50"/>
      <c r="D56" s="50"/>
      <c r="E56" s="80"/>
      <c r="F56" s="80"/>
      <c r="H56" s="82"/>
      <c r="I56" s="50"/>
      <c r="J56" s="80"/>
      <c r="K56" s="80"/>
      <c r="L56" s="80"/>
      <c r="M56" s="81"/>
      <c r="N56" s="81"/>
      <c r="O56" s="81"/>
      <c r="P56" s="44"/>
      <c r="Q56" s="45"/>
      <c r="R56" s="46"/>
    </row>
    <row r="57" spans="1:18" s="47" customFormat="1" ht="9.6" hidden="1" customHeight="1">
      <c r="A57" s="78"/>
      <c r="B57" s="80"/>
      <c r="C57" s="80"/>
      <c r="D57" s="50"/>
      <c r="E57" s="80"/>
      <c r="F57" s="80"/>
      <c r="G57" s="80"/>
      <c r="H57" s="80"/>
      <c r="I57" s="50"/>
      <c r="J57" s="80"/>
      <c r="K57" s="83"/>
      <c r="L57" s="80"/>
      <c r="M57" s="81"/>
      <c r="N57" s="81"/>
      <c r="O57" s="81"/>
      <c r="P57" s="44"/>
      <c r="Q57" s="45"/>
      <c r="R57" s="46"/>
    </row>
    <row r="58" spans="1:18" s="47" customFormat="1" ht="9.6" hidden="1" customHeight="1">
      <c r="A58" s="78"/>
      <c r="B58" s="50"/>
      <c r="C58" s="50"/>
      <c r="D58" s="50"/>
      <c r="E58" s="80"/>
      <c r="F58" s="80"/>
      <c r="H58" s="80"/>
      <c r="I58" s="50"/>
      <c r="J58" s="82"/>
      <c r="K58" s="50"/>
      <c r="L58" s="80"/>
      <c r="M58" s="81"/>
      <c r="N58" s="81"/>
      <c r="O58" s="81"/>
      <c r="P58" s="44"/>
      <c r="Q58" s="45"/>
      <c r="R58" s="46"/>
    </row>
    <row r="59" spans="1:18" s="47" customFormat="1" ht="9.6" hidden="1" customHeight="1">
      <c r="A59" s="78"/>
      <c r="B59" s="80"/>
      <c r="C59" s="80"/>
      <c r="D59" s="50"/>
      <c r="E59" s="80"/>
      <c r="F59" s="80"/>
      <c r="G59" s="80"/>
      <c r="H59" s="80"/>
      <c r="I59" s="50"/>
      <c r="J59" s="80"/>
      <c r="K59" s="80"/>
      <c r="L59" s="80"/>
      <c r="M59" s="81"/>
      <c r="N59" s="81"/>
      <c r="O59" s="81"/>
      <c r="P59" s="44"/>
      <c r="Q59" s="45"/>
      <c r="R59" s="84"/>
    </row>
    <row r="60" spans="1:18" s="47" customFormat="1" ht="9.6" hidden="1" customHeight="1">
      <c r="A60" s="78"/>
      <c r="B60" s="50"/>
      <c r="C60" s="50"/>
      <c r="D60" s="50"/>
      <c r="E60" s="80"/>
      <c r="F60" s="80"/>
      <c r="H60" s="82"/>
      <c r="I60" s="50"/>
      <c r="J60" s="80"/>
      <c r="K60" s="80"/>
      <c r="L60" s="80"/>
      <c r="M60" s="81"/>
      <c r="N60" s="81"/>
      <c r="O60" s="81"/>
      <c r="P60" s="44"/>
      <c r="Q60" s="45"/>
      <c r="R60" s="46"/>
    </row>
    <row r="61" spans="1:18" s="47" customFormat="1" ht="9.6" hidden="1" customHeight="1">
      <c r="A61" s="78"/>
      <c r="B61" s="80"/>
      <c r="C61" s="80"/>
      <c r="D61" s="50"/>
      <c r="E61" s="80"/>
      <c r="F61" s="80"/>
      <c r="G61" s="80"/>
      <c r="H61" s="80"/>
      <c r="I61" s="50"/>
      <c r="J61" s="80"/>
      <c r="K61" s="80"/>
      <c r="L61" s="80"/>
      <c r="M61" s="81"/>
      <c r="N61" s="81"/>
      <c r="O61" s="81"/>
      <c r="P61" s="44"/>
      <c r="Q61" s="45"/>
      <c r="R61" s="46"/>
    </row>
    <row r="62" spans="1:18" s="47" customFormat="1" ht="9.6" hidden="1" customHeight="1">
      <c r="A62" s="78"/>
      <c r="B62" s="50"/>
      <c r="C62" s="50"/>
      <c r="D62" s="50"/>
      <c r="E62" s="80"/>
      <c r="F62" s="80"/>
      <c r="H62" s="80"/>
      <c r="I62" s="50"/>
      <c r="J62" s="80"/>
      <c r="K62" s="80"/>
      <c r="L62" s="82"/>
      <c r="M62" s="50"/>
      <c r="N62" s="80"/>
      <c r="O62" s="81"/>
      <c r="P62" s="44"/>
      <c r="Q62" s="45"/>
      <c r="R62" s="46"/>
    </row>
    <row r="63" spans="1:18" s="47" customFormat="1" ht="9.6" hidden="1" customHeight="1">
      <c r="A63" s="78"/>
      <c r="B63" s="80"/>
      <c r="C63" s="80"/>
      <c r="D63" s="50"/>
      <c r="E63" s="80"/>
      <c r="F63" s="80"/>
      <c r="G63" s="80"/>
      <c r="H63" s="80"/>
      <c r="I63" s="50"/>
      <c r="J63" s="80"/>
      <c r="K63" s="80"/>
      <c r="L63" s="80"/>
      <c r="M63" s="81"/>
      <c r="N63" s="80"/>
      <c r="O63" s="81"/>
      <c r="P63" s="44"/>
      <c r="Q63" s="45"/>
      <c r="R63" s="46"/>
    </row>
    <row r="64" spans="1:18" s="47" customFormat="1" ht="9.6" hidden="1" customHeight="1">
      <c r="A64" s="78"/>
      <c r="B64" s="50"/>
      <c r="C64" s="50"/>
      <c r="D64" s="50"/>
      <c r="E64" s="80"/>
      <c r="F64" s="80"/>
      <c r="H64" s="82"/>
      <c r="I64" s="50"/>
      <c r="J64" s="80"/>
      <c r="K64" s="80"/>
      <c r="L64" s="80"/>
      <c r="M64" s="81"/>
      <c r="N64" s="81"/>
      <c r="O64" s="81"/>
      <c r="P64" s="44"/>
      <c r="Q64" s="45"/>
      <c r="R64" s="46"/>
    </row>
    <row r="65" spans="1:18" s="47" customFormat="1" ht="9.6" hidden="1" customHeight="1">
      <c r="A65" s="78"/>
      <c r="B65" s="80"/>
      <c r="C65" s="80"/>
      <c r="D65" s="50"/>
      <c r="E65" s="80"/>
      <c r="F65" s="80"/>
      <c r="G65" s="80"/>
      <c r="H65" s="80"/>
      <c r="I65" s="50"/>
      <c r="J65" s="80"/>
      <c r="K65" s="83"/>
      <c r="L65" s="80"/>
      <c r="M65" s="81"/>
      <c r="N65" s="81"/>
      <c r="O65" s="81"/>
      <c r="P65" s="44"/>
      <c r="Q65" s="45"/>
      <c r="R65" s="46"/>
    </row>
    <row r="66" spans="1:18" s="47" customFormat="1" ht="9.6" hidden="1" customHeight="1">
      <c r="A66" s="78"/>
      <c r="B66" s="50"/>
      <c r="C66" s="50"/>
      <c r="D66" s="50"/>
      <c r="E66" s="80"/>
      <c r="F66" s="80"/>
      <c r="H66" s="80"/>
      <c r="I66" s="50"/>
      <c r="J66" s="82"/>
      <c r="K66" s="50"/>
      <c r="L66" s="80"/>
      <c r="M66" s="81"/>
      <c r="N66" s="81"/>
      <c r="O66" s="81"/>
      <c r="P66" s="44"/>
      <c r="Q66" s="45"/>
      <c r="R66" s="46"/>
    </row>
    <row r="67" spans="1:18" s="47" customFormat="1" ht="9.6" hidden="1" customHeight="1">
      <c r="A67" s="78"/>
      <c r="B67" s="80"/>
      <c r="C67" s="80"/>
      <c r="D67" s="50"/>
      <c r="E67" s="80"/>
      <c r="F67" s="80"/>
      <c r="G67" s="80"/>
      <c r="H67" s="80"/>
      <c r="I67" s="50"/>
      <c r="J67" s="80"/>
      <c r="K67" s="80"/>
      <c r="L67" s="80"/>
      <c r="M67" s="81"/>
      <c r="N67" s="81"/>
      <c r="O67" s="81"/>
      <c r="P67" s="44"/>
      <c r="Q67" s="45"/>
      <c r="R67" s="46"/>
    </row>
    <row r="68" spans="1:18" s="47" customFormat="1" ht="9.6" hidden="1" customHeight="1">
      <c r="A68" s="78"/>
      <c r="B68" s="50"/>
      <c r="C68" s="50"/>
      <c r="D68" s="50"/>
      <c r="E68" s="80"/>
      <c r="F68" s="80"/>
      <c r="H68" s="82"/>
      <c r="I68" s="50"/>
      <c r="J68" s="80"/>
      <c r="K68" s="80"/>
      <c r="L68" s="80"/>
      <c r="M68" s="81"/>
      <c r="N68" s="81"/>
      <c r="O68" s="81"/>
      <c r="P68" s="44"/>
      <c r="Q68" s="45"/>
      <c r="R68" s="46"/>
    </row>
    <row r="69" spans="1:18" s="47" customFormat="1" ht="9.6" hidden="1" customHeight="1">
      <c r="A69" s="79"/>
      <c r="B69" s="80"/>
      <c r="C69" s="80"/>
      <c r="D69" s="50"/>
      <c r="E69" s="80"/>
      <c r="F69" s="80"/>
      <c r="G69" s="80"/>
      <c r="H69" s="80"/>
      <c r="I69" s="50"/>
      <c r="J69" s="80"/>
      <c r="K69" s="80"/>
      <c r="L69" s="80"/>
      <c r="M69" s="80"/>
      <c r="N69" s="42"/>
      <c r="O69" s="42"/>
      <c r="P69" s="44"/>
      <c r="Q69" s="45"/>
      <c r="R69" s="46"/>
    </row>
    <row r="70" spans="1:18" s="91" customFormat="1" ht="6.75" customHeight="1">
      <c r="A70" s="85"/>
      <c r="B70" s="85"/>
      <c r="C70" s="85"/>
      <c r="D70" s="85"/>
      <c r="E70" s="86"/>
      <c r="F70" s="86"/>
      <c r="G70" s="86"/>
      <c r="H70" s="86"/>
      <c r="I70" s="87"/>
      <c r="J70" s="88"/>
      <c r="K70" s="89"/>
      <c r="L70" s="88"/>
      <c r="M70" s="89"/>
      <c r="N70" s="88"/>
      <c r="O70" s="89"/>
      <c r="P70" s="88"/>
      <c r="Q70" s="89"/>
      <c r="R70" s="90"/>
    </row>
    <row r="71" spans="1:18" s="104" customFormat="1" ht="10.5" customHeight="1">
      <c r="A71" s="92" t="s">
        <v>34</v>
      </c>
      <c r="B71" s="93"/>
      <c r="C71" s="94"/>
      <c r="D71" s="95" t="s">
        <v>35</v>
      </c>
      <c r="E71" s="96" t="s">
        <v>36</v>
      </c>
      <c r="F71" s="95"/>
      <c r="G71" s="97"/>
      <c r="H71" s="98"/>
      <c r="I71" s="95" t="s">
        <v>35</v>
      </c>
      <c r="J71" s="96" t="s">
        <v>37</v>
      </c>
      <c r="K71" s="99"/>
      <c r="L71" s="96" t="s">
        <v>38</v>
      </c>
      <c r="M71" s="100"/>
      <c r="N71" s="101" t="s">
        <v>39</v>
      </c>
      <c r="O71" s="101"/>
      <c r="P71" s="102"/>
      <c r="Q71" s="103"/>
    </row>
    <row r="72" spans="1:18" s="104" customFormat="1" ht="9" customHeight="1">
      <c r="A72" s="105" t="s">
        <v>40</v>
      </c>
      <c r="B72" s="106"/>
      <c r="C72" s="107"/>
      <c r="D72" s="108">
        <v>1</v>
      </c>
      <c r="E72" s="109" t="str">
        <f>IF(D72&gt;$Q$79,,UPPER(VLOOKUP(D72,'[5]Boys Si Main Draw Prep'!$A$7:$R$134,2)))</f>
        <v>HACKSHAW</v>
      </c>
      <c r="F72" s="110"/>
      <c r="G72" s="109"/>
      <c r="H72" s="111"/>
      <c r="I72" s="112" t="s">
        <v>41</v>
      </c>
      <c r="J72" s="106"/>
      <c r="K72" s="113"/>
      <c r="L72" s="106"/>
      <c r="M72" s="114"/>
      <c r="N72" s="115" t="s">
        <v>42</v>
      </c>
      <c r="O72" s="116"/>
      <c r="P72" s="116"/>
      <c r="Q72" s="117"/>
    </row>
    <row r="73" spans="1:18" s="104" customFormat="1" ht="9" customHeight="1">
      <c r="A73" s="105" t="s">
        <v>43</v>
      </c>
      <c r="B73" s="106"/>
      <c r="C73" s="107"/>
      <c r="D73" s="108">
        <v>2</v>
      </c>
      <c r="E73" s="109" t="str">
        <f>IF(D73&gt;$Q$79,,UPPER(VLOOKUP(D73,'[5]Boys Si Main Draw Prep'!$A$7:$R$134,2)))</f>
        <v>DAVIS</v>
      </c>
      <c r="F73" s="110"/>
      <c r="G73" s="109"/>
      <c r="H73" s="111"/>
      <c r="I73" s="112" t="s">
        <v>44</v>
      </c>
      <c r="J73" s="106"/>
      <c r="K73" s="113"/>
      <c r="L73" s="106"/>
      <c r="M73" s="114"/>
      <c r="N73" s="118"/>
      <c r="O73" s="119"/>
      <c r="P73" s="120"/>
      <c r="Q73" s="121"/>
    </row>
    <row r="74" spans="1:18" s="104" customFormat="1" ht="9" customHeight="1">
      <c r="A74" s="122" t="s">
        <v>45</v>
      </c>
      <c r="B74" s="120"/>
      <c r="C74" s="123"/>
      <c r="D74" s="108">
        <v>3</v>
      </c>
      <c r="E74" s="109" t="str">
        <f>IF(D74&gt;$Q$79,,UPPER(VLOOKUP(D74,'[5]Boys Si Main Draw Prep'!$A$7:$R$134,2)))</f>
        <v>SCOTT</v>
      </c>
      <c r="F74" s="110"/>
      <c r="G74" s="109"/>
      <c r="H74" s="111"/>
      <c r="I74" s="112" t="s">
        <v>46</v>
      </c>
      <c r="J74" s="106"/>
      <c r="K74" s="113"/>
      <c r="L74" s="106"/>
      <c r="M74" s="114"/>
      <c r="N74" s="115" t="s">
        <v>47</v>
      </c>
      <c r="O74" s="116"/>
      <c r="P74" s="116"/>
      <c r="Q74" s="117"/>
    </row>
    <row r="75" spans="1:18" s="104" customFormat="1" ht="9" customHeight="1">
      <c r="A75" s="124"/>
      <c r="B75" s="24"/>
      <c r="C75" s="125"/>
      <c r="D75" s="108">
        <v>4</v>
      </c>
      <c r="E75" s="109" t="str">
        <f>IF(D75&gt;$Q$79,,UPPER(VLOOKUP(D75,'[5]Boys Si Main Draw Prep'!$A$7:$R$134,2)))</f>
        <v>ELATTWY</v>
      </c>
      <c r="F75" s="110"/>
      <c r="G75" s="109"/>
      <c r="H75" s="111"/>
      <c r="I75" s="112" t="s">
        <v>48</v>
      </c>
      <c r="J75" s="106"/>
      <c r="K75" s="113"/>
      <c r="L75" s="106"/>
      <c r="M75" s="114"/>
      <c r="N75" s="106"/>
      <c r="O75" s="113"/>
      <c r="P75" s="106"/>
      <c r="Q75" s="114"/>
    </row>
    <row r="76" spans="1:18" s="104" customFormat="1" ht="9" customHeight="1">
      <c r="A76" s="126" t="s">
        <v>49</v>
      </c>
      <c r="B76" s="127"/>
      <c r="C76" s="128"/>
      <c r="D76" s="108"/>
      <c r="E76" s="109"/>
      <c r="F76" s="110"/>
      <c r="G76" s="109"/>
      <c r="H76" s="111"/>
      <c r="I76" s="112" t="s">
        <v>50</v>
      </c>
      <c r="J76" s="106"/>
      <c r="K76" s="113"/>
      <c r="L76" s="106"/>
      <c r="M76" s="114"/>
      <c r="N76" s="120"/>
      <c r="O76" s="119"/>
      <c r="P76" s="120"/>
      <c r="Q76" s="121"/>
    </row>
    <row r="77" spans="1:18" s="104" customFormat="1" ht="9" customHeight="1">
      <c r="A77" s="105" t="s">
        <v>40</v>
      </c>
      <c r="B77" s="106"/>
      <c r="C77" s="107"/>
      <c r="D77" s="108"/>
      <c r="E77" s="109"/>
      <c r="F77" s="110"/>
      <c r="G77" s="109"/>
      <c r="H77" s="111"/>
      <c r="I77" s="112" t="s">
        <v>51</v>
      </c>
      <c r="J77" s="106"/>
      <c r="K77" s="113"/>
      <c r="L77" s="106"/>
      <c r="M77" s="114"/>
      <c r="N77" s="115" t="s">
        <v>52</v>
      </c>
      <c r="O77" s="116"/>
      <c r="P77" s="116"/>
      <c r="Q77" s="117"/>
    </row>
    <row r="78" spans="1:18" s="104" customFormat="1" ht="9" customHeight="1">
      <c r="A78" s="105" t="s">
        <v>53</v>
      </c>
      <c r="B78" s="106"/>
      <c r="C78" s="129"/>
      <c r="D78" s="108"/>
      <c r="E78" s="109"/>
      <c r="F78" s="110"/>
      <c r="G78" s="109"/>
      <c r="H78" s="111"/>
      <c r="I78" s="112" t="s">
        <v>54</v>
      </c>
      <c r="J78" s="106"/>
      <c r="K78" s="113"/>
      <c r="L78" s="106"/>
      <c r="M78" s="114"/>
      <c r="N78" s="106"/>
      <c r="O78" s="113"/>
      <c r="P78" s="106"/>
      <c r="Q78" s="114"/>
    </row>
    <row r="79" spans="1:18" s="104" customFormat="1" ht="9" customHeight="1">
      <c r="A79" s="122" t="s">
        <v>55</v>
      </c>
      <c r="B79" s="120"/>
      <c r="C79" s="130"/>
      <c r="D79" s="131"/>
      <c r="E79" s="132"/>
      <c r="F79" s="133"/>
      <c r="G79" s="132"/>
      <c r="H79" s="134"/>
      <c r="I79" s="135" t="s">
        <v>56</v>
      </c>
      <c r="J79" s="120"/>
      <c r="K79" s="119"/>
      <c r="L79" s="120"/>
      <c r="M79" s="121"/>
      <c r="N79" s="120" t="str">
        <f>Q4</f>
        <v>Richard Sorrillo</v>
      </c>
      <c r="O79" s="119"/>
      <c r="P79" s="120"/>
      <c r="Q79" s="136">
        <f>MIN(4,'[5]Boys Si Main Draw Prep'!R5)</f>
        <v>4</v>
      </c>
    </row>
  </sheetData>
  <mergeCells count="1">
    <mergeCell ref="A4:C4"/>
  </mergeCells>
  <phoneticPr fontId="0" type="noConversion"/>
  <conditionalFormatting sqref="F67:H67 F51:H51 F53:H53 F39:H39 F41:H41 F43:H43 F45:H45 F47:H47 G23 G25 G27 G29 G31 G33 G35 G37 F49:H49 F69:H69 F55:H55 F57:H57 F59:H59 F61:H61 F63:H63 F65:H65 G7 G9 G11 G13 G15 G17 G19 G21">
    <cfRule type="expression" dxfId="97" priority="14" stopIfTrue="1">
      <formula>AND($D7&lt;9,$C7&gt;0)</formula>
    </cfRule>
  </conditionalFormatting>
  <conditionalFormatting sqref="H40 H60 J50 H24 H48 H32 J58 H68 H36 H56 J66 H64 J10 L46 H28 L14 J18 J26 J34 L30 L62 H44 J42 H52 H8 H16 H20 H12 N22">
    <cfRule type="expression" dxfId="96" priority="11" stopIfTrue="1">
      <formula>AND($N$1="CU",H8="Umpire")</formula>
    </cfRule>
    <cfRule type="expression" dxfId="95" priority="12" stopIfTrue="1">
      <formula>AND($N$1="CU",H8&lt;&gt;"Umpire",I8&lt;&gt;"")</formula>
    </cfRule>
    <cfRule type="expression" dxfId="94" priority="13" stopIfTrue="1">
      <formula>AND($N$1="CU",H8&lt;&gt;"Umpire")</formula>
    </cfRule>
  </conditionalFormatting>
  <conditionalFormatting sqref="D53 D47 D45 D43 D41 D39 D69 D67 D49 D65 D63 D61 D59 D57 D55 D51">
    <cfRule type="expression" dxfId="93" priority="10" stopIfTrue="1">
      <formula>AND($D39&lt;9,$C39&gt;0)</formula>
    </cfRule>
  </conditionalFormatting>
  <conditionalFormatting sqref="E55 E57 E59 E61 E63 E65 E67 E69 E39 E41 E43 E45 E47 E49 E51 E53">
    <cfRule type="cellIs" dxfId="92" priority="8" stopIfTrue="1" operator="equal">
      <formula>"Bye"</formula>
    </cfRule>
    <cfRule type="expression" dxfId="91" priority="9" stopIfTrue="1">
      <formula>AND($D39&lt;9,$C39&gt;0)</formula>
    </cfRule>
  </conditionalFormatting>
  <conditionalFormatting sqref="L10 L18 L26 L34 N30 N62 L58 L66 N14 N46 L42 L50 P22 J8 J12 J16 J20 J24 J28 J32 J36 J56 J60 J64 J68 J40 J44 J48 J52">
    <cfRule type="expression" dxfId="90" priority="6" stopIfTrue="1">
      <formula>I8="as"</formula>
    </cfRule>
    <cfRule type="expression" dxfId="89" priority="7" stopIfTrue="1">
      <formula>I8="bs"</formula>
    </cfRule>
  </conditionalFormatting>
  <conditionalFormatting sqref="B7 B9 B11 B13 B15 B17 B19 B21 B23 B25 B27 B29 B31 B33 B35 B37 B55 B57 B59 B61 B63 B65 B67 B69 B39 B41 B43 B45 B47 B49 B51 B53">
    <cfRule type="cellIs" dxfId="88" priority="4" stopIfTrue="1" operator="equal">
      <formula>"QA"</formula>
    </cfRule>
    <cfRule type="cellIs" dxfId="87" priority="5" stopIfTrue="1" operator="equal">
      <formula>"DA"</formula>
    </cfRule>
  </conditionalFormatting>
  <conditionalFormatting sqref="I8 I12 I16 I20 I24 I28 I32 I36 M30 M14 K10 K34 Q79 K18 K26 O22">
    <cfRule type="expression" dxfId="86" priority="3" stopIfTrue="1">
      <formula>$N$1="CU"</formula>
    </cfRule>
  </conditionalFormatting>
  <conditionalFormatting sqref="E35 E37 E25 E33 E31 E29 E27 E23 E19 E21 E9 E17 E15 E13 E11 E7">
    <cfRule type="cellIs" dxfId="85" priority="2" stopIfTrue="1" operator="equal">
      <formula>"Bye"</formula>
    </cfRule>
  </conditionalFormatting>
  <conditionalFormatting sqref="D9 D7 D11 D13 D15 D17 D19 D21 D23 D25 D27 D29 D31 D33 D35 D37">
    <cfRule type="expression" dxfId="84" priority="1"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433070866141736" right="0.35433070866141736" top="0.39370078740157483" bottom="0.39370078740157483" header="0" footer="0"/>
  <pageSetup paperSize="9" orientation="landscape" horizontalDpi="360" verticalDpi="200" r:id="rId1"/>
  <headerFooter alignWithMargins="0"/>
  <legacyDrawing r:id="rId2"/>
</worksheet>
</file>

<file path=xl/worksheets/sheet7.xml><?xml version="1.0" encoding="utf-8"?>
<worksheet xmlns="http://schemas.openxmlformats.org/spreadsheetml/2006/main" xmlns:r="http://schemas.openxmlformats.org/officeDocument/2006/relationships">
  <sheetPr codeName="Sheet143">
    <pageSetUpPr fitToPage="1"/>
  </sheetPr>
  <dimension ref="A1:T79"/>
  <sheetViews>
    <sheetView showGridLines="0" showZeros="0" topLeftCell="A4" workbookViewId="0">
      <selection activeCell="P12" sqref="P12"/>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7" customWidth="1"/>
    <col min="10" max="10" width="10.7109375" customWidth="1"/>
    <col min="11" max="11" width="1.7109375" style="137" customWidth="1"/>
    <col min="12" max="12" width="10.7109375" customWidth="1"/>
    <col min="13" max="13" width="1.7109375" style="138" customWidth="1"/>
    <col min="14" max="14" width="10.7109375" customWidth="1"/>
    <col min="15" max="15" width="1.7109375" style="137" customWidth="1"/>
    <col min="16" max="16" width="10.7109375" customWidth="1"/>
    <col min="17" max="17" width="1.7109375" style="138" customWidth="1"/>
    <col min="18" max="18" width="0" hidden="1" customWidth="1"/>
    <col min="19" max="19" width="8.7109375" customWidth="1"/>
    <col min="20" max="20" width="9.140625" hidden="1" customWidth="1"/>
  </cols>
  <sheetData>
    <row r="1" spans="1:20" s="7" customFormat="1" ht="21.75" customHeight="1">
      <c r="A1" s="1" t="str">
        <f>'[6]Week SetUp'!$A$6</f>
        <v>RBC 2012</v>
      </c>
      <c r="B1" s="1"/>
      <c r="C1" s="2"/>
      <c r="D1" s="2"/>
      <c r="E1" s="2"/>
      <c r="F1" s="2"/>
      <c r="G1" s="2"/>
      <c r="H1" s="2"/>
      <c r="I1" s="3"/>
      <c r="J1" s="4" t="s">
        <v>111</v>
      </c>
      <c r="K1" s="5"/>
      <c r="L1" s="6"/>
      <c r="M1" s="3"/>
      <c r="N1" s="3" t="s">
        <v>82</v>
      </c>
      <c r="O1" s="3"/>
      <c r="P1" s="2"/>
      <c r="Q1" s="3"/>
    </row>
    <row r="2" spans="1:20" s="12" customFormat="1" ht="15.75">
      <c r="A2" s="8"/>
      <c r="B2" s="8"/>
      <c r="C2" s="8"/>
      <c r="D2" s="8"/>
      <c r="E2" s="8"/>
      <c r="F2" s="9"/>
      <c r="G2" s="10"/>
      <c r="H2" s="10"/>
      <c r="I2" s="11"/>
      <c r="J2" s="4" t="s">
        <v>112</v>
      </c>
      <c r="K2" s="5"/>
      <c r="L2" s="5"/>
      <c r="M2" s="11"/>
      <c r="N2" s="10"/>
      <c r="O2" s="11"/>
      <c r="P2" s="10"/>
      <c r="Q2" s="11"/>
    </row>
    <row r="3" spans="1:20" s="16" customFormat="1" ht="11.25" customHeight="1">
      <c r="A3" s="13" t="s">
        <v>4</v>
      </c>
      <c r="B3" s="13"/>
      <c r="C3" s="13"/>
      <c r="D3" s="13"/>
      <c r="E3" s="13"/>
      <c r="F3" s="13" t="s">
        <v>5</v>
      </c>
      <c r="G3" s="13"/>
      <c r="H3" s="13"/>
      <c r="I3" s="14"/>
      <c r="J3" s="148" t="s">
        <v>83</v>
      </c>
      <c r="K3" s="14"/>
      <c r="L3" s="13" t="s">
        <v>84</v>
      </c>
      <c r="M3" s="14"/>
      <c r="N3" s="13"/>
      <c r="O3" s="14"/>
      <c r="P3" s="13"/>
      <c r="Q3" s="15" t="s">
        <v>8</v>
      </c>
    </row>
    <row r="4" spans="1:20" s="23" customFormat="1" ht="11.25" customHeight="1" thickBot="1">
      <c r="A4" s="170">
        <f>'[6]Week SetUp'!$A$10</f>
        <v>41133</v>
      </c>
      <c r="B4" s="170"/>
      <c r="C4" s="170"/>
      <c r="D4" s="17"/>
      <c r="E4" s="17"/>
      <c r="F4" s="17" t="s">
        <v>9</v>
      </c>
      <c r="G4" s="18"/>
      <c r="H4" s="17"/>
      <c r="I4" s="19"/>
      <c r="J4" s="20">
        <f>'[6]Week SetUp'!$D$10</f>
        <v>0</v>
      </c>
      <c r="K4" s="19"/>
      <c r="L4" s="21">
        <f>'[6]Week SetUp'!$A$12</f>
        <v>0</v>
      </c>
      <c r="M4" s="19"/>
      <c r="N4" s="17"/>
      <c r="O4" s="19"/>
      <c r="P4" s="17"/>
      <c r="Q4" s="22" t="str">
        <f>'[6]Week SetUp'!$E$10</f>
        <v>Richard Sorrillo</v>
      </c>
    </row>
    <row r="5" spans="1:20" s="16" customFormat="1" ht="9">
      <c r="A5" s="24"/>
      <c r="B5" s="25" t="s">
        <v>11</v>
      </c>
      <c r="C5" s="25" t="s">
        <v>12</v>
      </c>
      <c r="D5" s="25" t="s">
        <v>13</v>
      </c>
      <c r="E5" s="26" t="s">
        <v>14</v>
      </c>
      <c r="F5" s="26" t="s">
        <v>15</v>
      </c>
      <c r="G5" s="26"/>
      <c r="H5" s="26" t="s">
        <v>16</v>
      </c>
      <c r="I5" s="26"/>
      <c r="J5" s="25" t="s">
        <v>17</v>
      </c>
      <c r="K5" s="27"/>
      <c r="L5" s="25" t="s">
        <v>113</v>
      </c>
      <c r="M5" s="27"/>
      <c r="N5" s="25" t="s">
        <v>18</v>
      </c>
      <c r="O5" s="27"/>
      <c r="P5" s="25" t="s">
        <v>19</v>
      </c>
      <c r="Q5" s="28"/>
    </row>
    <row r="6" spans="1:20" s="16" customFormat="1" ht="3.75" customHeight="1" thickBot="1">
      <c r="A6" s="29"/>
      <c r="B6" s="30"/>
      <c r="C6" s="31"/>
      <c r="D6" s="30"/>
      <c r="E6" s="32"/>
      <c r="F6" s="32"/>
      <c r="G6" s="33"/>
      <c r="H6" s="32"/>
      <c r="I6" s="34"/>
      <c r="J6" s="30"/>
      <c r="K6" s="34"/>
      <c r="L6" s="30"/>
      <c r="M6" s="34"/>
      <c r="N6" s="30"/>
      <c r="O6" s="34"/>
      <c r="P6" s="30"/>
      <c r="Q6" s="35"/>
    </row>
    <row r="7" spans="1:20" s="47" customFormat="1" ht="10.5" customHeight="1">
      <c r="A7" s="36">
        <v>1</v>
      </c>
      <c r="B7" s="37"/>
      <c r="C7" s="37"/>
      <c r="D7" s="38">
        <v>1</v>
      </c>
      <c r="E7" s="39" t="s">
        <v>114</v>
      </c>
      <c r="F7" s="39" t="s">
        <v>115</v>
      </c>
      <c r="G7" s="39"/>
      <c r="H7" s="39"/>
      <c r="I7" s="40"/>
      <c r="J7" s="41"/>
      <c r="K7" s="41"/>
      <c r="L7" s="41"/>
      <c r="M7" s="41"/>
      <c r="N7" s="42"/>
      <c r="O7" s="43"/>
      <c r="P7" s="44"/>
      <c r="Q7" s="45"/>
      <c r="R7" s="46"/>
      <c r="T7" s="48" t="str">
        <f>'[6]SetUp Officials'!P21</f>
        <v>Umpire</v>
      </c>
    </row>
    <row r="8" spans="1:20" s="47" customFormat="1" ht="9.6" customHeight="1">
      <c r="A8" s="49"/>
      <c r="B8" s="50"/>
      <c r="C8" s="50"/>
      <c r="D8" s="50"/>
      <c r="E8" s="41"/>
      <c r="F8" s="41"/>
      <c r="G8" s="51"/>
      <c r="H8" s="52" t="s">
        <v>86</v>
      </c>
      <c r="I8" s="53" t="s">
        <v>78</v>
      </c>
      <c r="J8" s="54" t="str">
        <f>UPPER(IF(OR(I8="a",I8="as"),E7,IF(OR(I8="b",I8="bs"),E9,)))</f>
        <v>HART</v>
      </c>
      <c r="K8" s="54"/>
      <c r="L8" s="41"/>
      <c r="M8" s="41"/>
      <c r="N8" s="42"/>
      <c r="O8" s="43"/>
      <c r="P8" s="44"/>
      <c r="Q8" s="45"/>
      <c r="R8" s="46"/>
      <c r="T8" s="55" t="str">
        <f>'[6]SetUp Officials'!P22</f>
        <v xml:space="preserve"> </v>
      </c>
    </row>
    <row r="9" spans="1:20" s="47" customFormat="1" ht="9.6" customHeight="1">
      <c r="A9" s="49">
        <v>2</v>
      </c>
      <c r="B9" s="37" t="str">
        <f>IF($D9="","",VLOOKUP($D9,'[6]Girls 18''s Si Main Draw Prep'!$A$7:$P$38,15))</f>
        <v/>
      </c>
      <c r="C9" s="37" t="str">
        <f>IF($D9="","",VLOOKUP($D9,'[6]Girls 18''s Si Main Draw Prep'!$A$7:$P$38,16))</f>
        <v/>
      </c>
      <c r="D9" s="38"/>
      <c r="E9" s="37" t="s">
        <v>116</v>
      </c>
      <c r="F9" s="37" t="str">
        <f>IF($D9="","",VLOOKUP($D9,'[6]Girls 18''s Si Main Draw Prep'!$A$7:$P$38,3))</f>
        <v/>
      </c>
      <c r="G9" s="37"/>
      <c r="H9" s="37" t="str">
        <f>IF($D9="","",VLOOKUP($D9,'[6]Girls 18''s Si Main Draw Prep'!$A$7:$P$38,4))</f>
        <v/>
      </c>
      <c r="I9" s="56"/>
      <c r="J9" s="41"/>
      <c r="K9" s="57"/>
      <c r="L9" s="41"/>
      <c r="M9" s="41"/>
      <c r="N9" s="42"/>
      <c r="O9" s="43"/>
      <c r="P9" s="44"/>
      <c r="Q9" s="45"/>
      <c r="R9" s="46"/>
      <c r="T9" s="55" t="str">
        <f>'[6]SetUp Officials'!P23</f>
        <v xml:space="preserve"> </v>
      </c>
    </row>
    <row r="10" spans="1:20" s="47" customFormat="1" ht="9.6" customHeight="1">
      <c r="A10" s="49"/>
      <c r="B10" s="50"/>
      <c r="C10" s="50"/>
      <c r="D10" s="58"/>
      <c r="E10" s="41"/>
      <c r="F10" s="41"/>
      <c r="G10" s="51"/>
      <c r="H10" s="41"/>
      <c r="I10" s="59"/>
      <c r="J10" s="52" t="s">
        <v>86</v>
      </c>
      <c r="K10" s="60"/>
      <c r="L10" s="54" t="s">
        <v>114</v>
      </c>
      <c r="M10" s="61"/>
      <c r="N10" s="62"/>
      <c r="O10" s="62"/>
      <c r="P10" s="44"/>
      <c r="Q10" s="45"/>
      <c r="R10" s="46"/>
      <c r="T10" s="55" t="str">
        <f>'[6]SetUp Officials'!P24</f>
        <v xml:space="preserve"> </v>
      </c>
    </row>
    <row r="11" spans="1:20" s="47" customFormat="1" ht="9.6" customHeight="1">
      <c r="A11" s="49">
        <v>3</v>
      </c>
      <c r="B11" s="37">
        <f>IF($D11="","",VLOOKUP($D11,'[6]Girls 18''s Si Main Draw Prep'!$A$7:$P$38,15))</f>
        <v>0</v>
      </c>
      <c r="C11" s="37">
        <f>IF($D11="","",VLOOKUP($D11,'[6]Girls 18''s Si Main Draw Prep'!$A$7:$P$38,16))</f>
        <v>0</v>
      </c>
      <c r="D11" s="38">
        <v>9</v>
      </c>
      <c r="E11" s="37" t="str">
        <f>UPPER(IF($D11="","",VLOOKUP($D11,'[6]Girls 18''s Si Main Draw Prep'!$A$7:$P$38,2)))</f>
        <v>MOHAMMED</v>
      </c>
      <c r="F11" s="37" t="str">
        <f>IF($D11="","",VLOOKUP($D11,'[6]Girls 18''s Si Main Draw Prep'!$A$7:$P$38,3))</f>
        <v>Farisha</v>
      </c>
      <c r="G11" s="37"/>
      <c r="H11" s="37">
        <f>IF($D11="","",VLOOKUP($D11,'[6]Girls 18''s Si Main Draw Prep'!$A$7:$P$38,4))</f>
        <v>0</v>
      </c>
      <c r="I11" s="40"/>
      <c r="J11" s="41"/>
      <c r="K11" s="63"/>
      <c r="L11" s="41" t="s">
        <v>117</v>
      </c>
      <c r="M11" s="64"/>
      <c r="N11" s="62"/>
      <c r="O11" s="62"/>
      <c r="P11" s="44"/>
      <c r="Q11" s="45"/>
      <c r="R11" s="46"/>
      <c r="T11" s="55" t="str">
        <f>'[6]SetUp Officials'!P25</f>
        <v xml:space="preserve"> </v>
      </c>
    </row>
    <row r="12" spans="1:20" s="47" customFormat="1" ht="9.6" customHeight="1">
      <c r="A12" s="49"/>
      <c r="B12" s="50"/>
      <c r="C12" s="50"/>
      <c r="D12" s="58"/>
      <c r="E12" s="41"/>
      <c r="F12" s="41"/>
      <c r="G12" s="51"/>
      <c r="H12" s="52" t="s">
        <v>86</v>
      </c>
      <c r="I12" s="53"/>
      <c r="J12" s="54" t="s">
        <v>118</v>
      </c>
      <c r="K12" s="65"/>
      <c r="L12" s="41"/>
      <c r="M12" s="64"/>
      <c r="N12" s="62"/>
      <c r="O12" s="62"/>
      <c r="P12" s="44"/>
      <c r="Q12" s="45"/>
      <c r="R12" s="46"/>
      <c r="T12" s="55" t="str">
        <f>'[6]SetUp Officials'!P26</f>
        <v xml:space="preserve"> </v>
      </c>
    </row>
    <row r="13" spans="1:20" s="47" customFormat="1" ht="9.6" customHeight="1">
      <c r="A13" s="49">
        <v>4</v>
      </c>
      <c r="B13" s="37">
        <f>IF($D13="","",VLOOKUP($D13,'[6]Girls 18''s Si Main Draw Prep'!$A$7:$P$38,15))</f>
        <v>0</v>
      </c>
      <c r="C13" s="37">
        <f>IF($D13="","",VLOOKUP($D13,'[6]Girls 18''s Si Main Draw Prep'!$A$7:$P$38,16))</f>
        <v>0</v>
      </c>
      <c r="D13" s="38">
        <v>10</v>
      </c>
      <c r="E13" s="37" t="str">
        <f>UPPER(IF($D13="","",VLOOKUP($D13,'[6]Girls 18''s Si Main Draw Prep'!$A$7:$P$38,2)))</f>
        <v>ARJOON</v>
      </c>
      <c r="F13" s="37" t="str">
        <f>IF($D13="","",VLOOKUP($D13,'[6]Girls 18''s Si Main Draw Prep'!$A$7:$P$38,3))</f>
        <v>Sherisse</v>
      </c>
      <c r="G13" s="37"/>
      <c r="H13" s="37">
        <f>IF($D13="","",VLOOKUP($D13,'[6]Girls 18''s Si Main Draw Prep'!$A$7:$P$38,4))</f>
        <v>0</v>
      </c>
      <c r="I13" s="66"/>
      <c r="J13" s="41" t="s">
        <v>119</v>
      </c>
      <c r="K13" s="41"/>
      <c r="L13" s="41"/>
      <c r="M13" s="64"/>
      <c r="N13" s="62"/>
      <c r="O13" s="62"/>
      <c r="P13" s="44"/>
      <c r="Q13" s="45"/>
      <c r="R13" s="46"/>
      <c r="T13" s="55" t="str">
        <f>'[6]SetUp Officials'!P27</f>
        <v xml:space="preserve"> </v>
      </c>
    </row>
    <row r="14" spans="1:20" s="47" customFormat="1" ht="9.6" customHeight="1">
      <c r="A14" s="49"/>
      <c r="B14" s="50"/>
      <c r="C14" s="50"/>
      <c r="D14" s="58"/>
      <c r="E14" s="41"/>
      <c r="F14" s="41"/>
      <c r="G14" s="51"/>
      <c r="H14" s="67"/>
      <c r="I14" s="59"/>
      <c r="J14" s="41"/>
      <c r="K14" s="41"/>
      <c r="L14" s="52" t="s">
        <v>86</v>
      </c>
      <c r="M14" s="60"/>
      <c r="N14" s="54" t="s">
        <v>114</v>
      </c>
      <c r="O14" s="61"/>
      <c r="P14" s="44"/>
      <c r="Q14" s="45"/>
      <c r="R14" s="46"/>
      <c r="T14" s="55" t="str">
        <f>'[6]SetUp Officials'!P28</f>
        <v xml:space="preserve"> </v>
      </c>
    </row>
    <row r="15" spans="1:20" s="47" customFormat="1" ht="9.6" customHeight="1">
      <c r="A15" s="49">
        <v>5</v>
      </c>
      <c r="B15" s="37" t="str">
        <f>IF($D15="","",VLOOKUP($D15,'[6]Girls 18''s Si Main Draw Prep'!$A$7:$P$38,15))</f>
        <v/>
      </c>
      <c r="C15" s="37" t="str">
        <f>IF($D15="","",VLOOKUP($D15,'[6]Girls 18''s Si Main Draw Prep'!$A$7:$P$38,16))</f>
        <v/>
      </c>
      <c r="D15" s="38"/>
      <c r="E15" s="39" t="s">
        <v>107</v>
      </c>
      <c r="F15" s="39" t="s">
        <v>120</v>
      </c>
      <c r="G15" s="39"/>
      <c r="H15" s="37" t="str">
        <f>IF($D15="","",VLOOKUP($D15,'[6]Girls 18''s Si Main Draw Prep'!$A$7:$P$38,4))</f>
        <v/>
      </c>
      <c r="I15" s="68"/>
      <c r="J15" s="41"/>
      <c r="K15" s="41"/>
      <c r="L15" s="41"/>
      <c r="M15" s="64"/>
      <c r="N15" s="41" t="s">
        <v>121</v>
      </c>
      <c r="O15" s="150"/>
      <c r="P15" s="42"/>
      <c r="Q15" s="43"/>
      <c r="R15" s="46"/>
      <c r="T15" s="55" t="str">
        <f>'[6]SetUp Officials'!P29</f>
        <v xml:space="preserve"> </v>
      </c>
    </row>
    <row r="16" spans="1:20" s="47" customFormat="1" ht="9.6" customHeight="1" thickBot="1">
      <c r="A16" s="49"/>
      <c r="B16" s="50"/>
      <c r="C16" s="50"/>
      <c r="D16" s="58"/>
      <c r="E16" s="41"/>
      <c r="F16" s="41"/>
      <c r="G16" s="51"/>
      <c r="H16" s="52" t="s">
        <v>86</v>
      </c>
      <c r="I16" s="53" t="s">
        <v>78</v>
      </c>
      <c r="J16" s="54" t="str">
        <f>UPPER(IF(OR(I16="a",I16="as"),E15,IF(OR(I16="b",I16="bs"),E17,)))</f>
        <v>ELATTWY</v>
      </c>
      <c r="K16" s="54"/>
      <c r="L16" s="41"/>
      <c r="M16" s="64"/>
      <c r="N16" s="42"/>
      <c r="O16" s="150"/>
      <c r="P16" s="42"/>
      <c r="Q16" s="43"/>
      <c r="R16" s="46"/>
      <c r="T16" s="72" t="str">
        <f>'[6]SetUp Officials'!P30</f>
        <v>None</v>
      </c>
    </row>
    <row r="17" spans="1:19" s="47" customFormat="1" ht="9.6" customHeight="1">
      <c r="A17" s="49">
        <v>6</v>
      </c>
      <c r="B17" s="37" t="str">
        <f>IF($D17="","",VLOOKUP($D17,'[6]Girls 18''s Si Main Draw Prep'!$A$7:$P$38,15))</f>
        <v/>
      </c>
      <c r="C17" s="37" t="str">
        <f>IF($D17="","",VLOOKUP($D17,'[6]Girls 18''s Si Main Draw Prep'!$A$7:$P$38,16))</f>
        <v/>
      </c>
      <c r="D17" s="38"/>
      <c r="E17" s="37" t="s">
        <v>116</v>
      </c>
      <c r="F17" s="37" t="str">
        <f>IF($D17="","",VLOOKUP($D17,'[6]Girls 18''s Si Main Draw Prep'!$A$7:$P$38,3))</f>
        <v/>
      </c>
      <c r="G17" s="37"/>
      <c r="H17" s="37" t="str">
        <f>IF($D17="","",VLOOKUP($D17,'[6]Girls 18''s Si Main Draw Prep'!$A$7:$P$38,4))</f>
        <v/>
      </c>
      <c r="I17" s="56"/>
      <c r="J17" s="41"/>
      <c r="K17" s="57"/>
      <c r="L17" s="41"/>
      <c r="M17" s="64"/>
      <c r="N17" s="42"/>
      <c r="O17" s="150"/>
      <c r="P17" s="42"/>
      <c r="Q17" s="43"/>
      <c r="R17" s="46"/>
    </row>
    <row r="18" spans="1:19" s="47" customFormat="1" ht="9.6" customHeight="1">
      <c r="A18" s="49"/>
      <c r="B18" s="50"/>
      <c r="C18" s="50"/>
      <c r="D18" s="58"/>
      <c r="E18" s="41"/>
      <c r="F18" s="41"/>
      <c r="G18" s="51"/>
      <c r="H18" s="41"/>
      <c r="I18" s="59"/>
      <c r="J18" s="52" t="s">
        <v>86</v>
      </c>
      <c r="K18" s="60"/>
      <c r="L18" s="54" t="s">
        <v>122</v>
      </c>
      <c r="M18" s="73"/>
      <c r="N18" s="42"/>
      <c r="O18" s="150"/>
      <c r="P18" s="42"/>
      <c r="Q18" s="43"/>
      <c r="R18" s="46"/>
    </row>
    <row r="19" spans="1:19" s="47" customFormat="1" ht="9.6" customHeight="1">
      <c r="A19" s="49">
        <v>7</v>
      </c>
      <c r="B19" s="37">
        <f>IF($D19="","",VLOOKUP($D19,'[6]Girls 18''s Si Main Draw Prep'!$A$7:$P$38,15))</f>
        <v>0</v>
      </c>
      <c r="C19" s="37">
        <f>IF($D19="","",VLOOKUP($D19,'[6]Girls 18''s Si Main Draw Prep'!$A$7:$P$38,16))</f>
        <v>0</v>
      </c>
      <c r="D19" s="38">
        <v>12</v>
      </c>
      <c r="E19" s="37" t="str">
        <f>UPPER(IF($D19="","",VLOOKUP($D19,'[6]Girls 18''s Si Main Draw Prep'!$A$7:$P$38,2)))</f>
        <v>JACKMAN</v>
      </c>
      <c r="F19" s="37" t="str">
        <f>IF($D19="","",VLOOKUP($D19,'[6]Girls 18''s Si Main Draw Prep'!$A$7:$P$38,3))</f>
        <v>Shardelle</v>
      </c>
      <c r="G19" s="37"/>
      <c r="H19" s="37">
        <f>IF($D19="","",VLOOKUP($D19,'[6]Girls 18''s Si Main Draw Prep'!$A$7:$P$38,4))</f>
        <v>0</v>
      </c>
      <c r="I19" s="40"/>
      <c r="J19" s="41"/>
      <c r="K19" s="63"/>
      <c r="L19" s="41" t="s">
        <v>123</v>
      </c>
      <c r="M19" s="62"/>
      <c r="N19" s="42"/>
      <c r="O19" s="150"/>
      <c r="P19" s="42"/>
      <c r="Q19" s="43"/>
      <c r="R19" s="46"/>
    </row>
    <row r="20" spans="1:19" s="47" customFormat="1" ht="9.6" customHeight="1">
      <c r="A20" s="49"/>
      <c r="B20" s="50"/>
      <c r="C20" s="50"/>
      <c r="D20" s="50"/>
      <c r="E20" s="41"/>
      <c r="F20" s="41"/>
      <c r="G20" s="51"/>
      <c r="H20" s="52" t="s">
        <v>86</v>
      </c>
      <c r="I20" s="53"/>
      <c r="J20" s="54" t="s">
        <v>122</v>
      </c>
      <c r="K20" s="65"/>
      <c r="L20" s="41"/>
      <c r="M20" s="62"/>
      <c r="N20" s="42"/>
      <c r="O20" s="150"/>
      <c r="P20" s="42"/>
      <c r="Q20" s="43"/>
      <c r="R20" s="46"/>
    </row>
    <row r="21" spans="1:19" s="47" customFormat="1" ht="9.6" customHeight="1">
      <c r="A21" s="36">
        <v>8</v>
      </c>
      <c r="B21" s="37">
        <f>IF($D21="","",VLOOKUP($D21,'[6]Girls 18''s Si Main Draw Prep'!$A$7:$P$38,15))</f>
        <v>0</v>
      </c>
      <c r="C21" s="37">
        <f>IF($D21="","",VLOOKUP($D21,'[6]Girls 18''s Si Main Draw Prep'!$A$7:$P$38,16))</f>
        <v>0</v>
      </c>
      <c r="D21" s="151">
        <v>6</v>
      </c>
      <c r="E21" s="39" t="str">
        <f>UPPER(IF($D21="","",VLOOKUP($D21,'[6]Girls 18''s Si Main Draw Prep'!$A$7:$P$38,2)))</f>
        <v>JACK</v>
      </c>
      <c r="F21" s="39" t="str">
        <f>IF($D21="","",VLOOKUP($D21,'[6]Girls 18''s Si Main Draw Prep'!$A$7:$P$38,3))</f>
        <v xml:space="preserve">Avenelle </v>
      </c>
      <c r="G21" s="39"/>
      <c r="H21" s="39">
        <f>IF($D21="","",VLOOKUP($D21,'[6]Girls 18''s Si Main Draw Prep'!$A$7:$P$38,4))</f>
        <v>0</v>
      </c>
      <c r="I21" s="66"/>
      <c r="J21" s="41" t="s">
        <v>124</v>
      </c>
      <c r="K21" s="41"/>
      <c r="L21" s="41"/>
      <c r="M21" s="62"/>
      <c r="N21" s="42"/>
      <c r="O21" s="150"/>
      <c r="P21" s="42"/>
      <c r="Q21" s="43"/>
      <c r="R21" s="46"/>
    </row>
    <row r="22" spans="1:19" s="47" customFormat="1" ht="9.6" customHeight="1">
      <c r="A22" s="49"/>
      <c r="B22" s="50"/>
      <c r="C22" s="50"/>
      <c r="D22" s="50"/>
      <c r="E22" s="67"/>
      <c r="F22" s="67"/>
      <c r="G22" s="74"/>
      <c r="H22" s="67"/>
      <c r="I22" s="59"/>
      <c r="J22" s="41"/>
      <c r="K22" s="41"/>
      <c r="L22" s="41"/>
      <c r="M22" s="62"/>
      <c r="N22" s="52" t="s">
        <v>86</v>
      </c>
      <c r="O22" s="60"/>
      <c r="P22" s="54" t="s">
        <v>125</v>
      </c>
      <c r="Q22" s="152"/>
      <c r="R22" s="46"/>
    </row>
    <row r="23" spans="1:19" s="47" customFormat="1" ht="9.6" customHeight="1">
      <c r="A23" s="36">
        <v>9</v>
      </c>
      <c r="B23" s="37">
        <f>IF($D23="","",VLOOKUP($D23,'[6]Girls 18''s Si Main Draw Prep'!$A$7:$P$38,15))</f>
        <v>0</v>
      </c>
      <c r="C23" s="37">
        <f>IF($D23="","",VLOOKUP($D23,'[6]Girls 18''s Si Main Draw Prep'!$A$7:$P$38,16))</f>
        <v>0</v>
      </c>
      <c r="D23" s="38">
        <v>3</v>
      </c>
      <c r="E23" s="37" t="str">
        <f>UPPER(IF($D23="","",VLOOKUP($D23,'[6]Girls 18''s Si Main Draw Prep'!$A$7:$P$38,2)))</f>
        <v>LEANDER</v>
      </c>
      <c r="F23" s="37" t="str">
        <f>IF($D23="","",VLOOKUP($D23,'[6]Girls 18''s Si Main Draw Prep'!$A$7:$P$38,3))</f>
        <v>Joulize</v>
      </c>
      <c r="G23" s="37"/>
      <c r="H23" s="39">
        <f>IF($D23="","",VLOOKUP($D23,'[6]Girls 18''s Si Main Draw Prep'!$A$7:$P$38,4))</f>
        <v>0</v>
      </c>
      <c r="I23" s="40"/>
      <c r="J23" s="41"/>
      <c r="K23" s="41"/>
      <c r="L23" s="41"/>
      <c r="M23" s="62"/>
      <c r="N23" s="42"/>
      <c r="O23" s="150"/>
      <c r="P23" s="69" t="s">
        <v>121</v>
      </c>
      <c r="Q23" s="153"/>
      <c r="R23" s="46"/>
      <c r="S23" s="154"/>
    </row>
    <row r="24" spans="1:19" s="47" customFormat="1" ht="9.6" customHeight="1">
      <c r="A24" s="49"/>
      <c r="B24" s="50"/>
      <c r="C24" s="50"/>
      <c r="D24" s="50"/>
      <c r="E24" s="41"/>
      <c r="F24" s="41"/>
      <c r="G24" s="51"/>
      <c r="H24" s="52" t="s">
        <v>86</v>
      </c>
      <c r="I24" s="53"/>
      <c r="J24" s="54" t="s">
        <v>126</v>
      </c>
      <c r="K24" s="54"/>
      <c r="L24" s="41"/>
      <c r="M24" s="62"/>
      <c r="N24" s="42"/>
      <c r="O24" s="150"/>
      <c r="P24" s="155"/>
      <c r="Q24" s="156"/>
      <c r="R24" s="46"/>
      <c r="S24" s="154"/>
    </row>
    <row r="25" spans="1:19" s="47" customFormat="1" ht="9.6" customHeight="1">
      <c r="A25" s="49">
        <v>10</v>
      </c>
      <c r="B25" s="37">
        <f>IF($D25="","",VLOOKUP($D25,'[6]Girls 18''s Si Main Draw Prep'!$A$7:$P$38,15))</f>
        <v>0</v>
      </c>
      <c r="C25" s="37">
        <f>IF($D25="","",VLOOKUP($D25,'[6]Girls 18''s Si Main Draw Prep'!$A$7:$P$38,16))</f>
        <v>0</v>
      </c>
      <c r="D25" s="38">
        <v>8</v>
      </c>
      <c r="E25" s="37" t="str">
        <f>UPPER(IF($D25="","",VLOOKUP($D25,'[6]Girls 18''s Si Main Draw Prep'!$A$7:$P$38,2)))</f>
        <v>AUGUSTINE</v>
      </c>
      <c r="F25" s="37" t="str">
        <f>IF($D25="","",VLOOKUP($D25,'[6]Girls 18''s Si Main Draw Prep'!$A$7:$P$38,3))</f>
        <v>Shaunice</v>
      </c>
      <c r="G25" s="37"/>
      <c r="H25" s="37">
        <f>IF($D25="","",VLOOKUP($D25,'[6]Girls 18''s Si Main Draw Prep'!$A$7:$P$38,4))</f>
        <v>0</v>
      </c>
      <c r="I25" s="56"/>
      <c r="J25" s="41" t="s">
        <v>127</v>
      </c>
      <c r="K25" s="57"/>
      <c r="L25" s="41"/>
      <c r="M25" s="62"/>
      <c r="N25" s="42"/>
      <c r="O25" s="150"/>
      <c r="P25" s="155"/>
      <c r="Q25" s="156"/>
      <c r="R25" s="46"/>
      <c r="S25" s="154"/>
    </row>
    <row r="26" spans="1:19" s="47" customFormat="1" ht="9.6" customHeight="1">
      <c r="A26" s="49"/>
      <c r="B26" s="50"/>
      <c r="C26" s="50"/>
      <c r="D26" s="58"/>
      <c r="E26" s="41"/>
      <c r="F26" s="41"/>
      <c r="G26" s="51"/>
      <c r="H26" s="41"/>
      <c r="I26" s="59"/>
      <c r="J26" s="52" t="s">
        <v>86</v>
      </c>
      <c r="K26" s="60"/>
      <c r="L26" s="54" t="s">
        <v>128</v>
      </c>
      <c r="M26" s="61"/>
      <c r="N26" s="42"/>
      <c r="O26" s="150"/>
      <c r="P26" s="155"/>
      <c r="Q26" s="156"/>
      <c r="R26" s="46"/>
      <c r="S26" s="154"/>
    </row>
    <row r="27" spans="1:19" s="47" customFormat="1" ht="9.6" customHeight="1">
      <c r="A27" s="49">
        <v>11</v>
      </c>
      <c r="B27" s="37" t="str">
        <f>IF($D27="","",VLOOKUP($D27,'[6]Girls 18''s Si Main Draw Prep'!$A$7:$P$38,15))</f>
        <v/>
      </c>
      <c r="C27" s="37" t="str">
        <f>IF($D27="","",VLOOKUP($D27,'[6]Girls 18''s Si Main Draw Prep'!$A$7:$P$38,16))</f>
        <v/>
      </c>
      <c r="D27" s="38"/>
      <c r="E27" s="37" t="s">
        <v>116</v>
      </c>
      <c r="F27" s="37" t="str">
        <f>IF($D27="","",VLOOKUP($D27,'[6]Girls 18''s Si Main Draw Prep'!$A$7:$P$38,3))</f>
        <v/>
      </c>
      <c r="G27" s="37"/>
      <c r="H27" s="37" t="str">
        <f>IF($D27="","",VLOOKUP($D27,'[6]Girls 18''s Si Main Draw Prep'!$A$7:$P$38,4))</f>
        <v/>
      </c>
      <c r="I27" s="40"/>
      <c r="J27" s="41"/>
      <c r="K27" s="63"/>
      <c r="L27" s="41" t="s">
        <v>129</v>
      </c>
      <c r="M27" s="64"/>
      <c r="N27" s="42"/>
      <c r="O27" s="150"/>
      <c r="P27" s="155"/>
      <c r="Q27" s="156"/>
      <c r="R27" s="46"/>
      <c r="S27" s="154"/>
    </row>
    <row r="28" spans="1:19" s="47" customFormat="1" ht="9.6" customHeight="1">
      <c r="A28" s="36"/>
      <c r="B28" s="50"/>
      <c r="C28" s="50"/>
      <c r="D28" s="58"/>
      <c r="E28" s="41"/>
      <c r="F28" s="41"/>
      <c r="G28" s="51"/>
      <c r="H28" s="52" t="s">
        <v>86</v>
      </c>
      <c r="I28" s="53" t="s">
        <v>109</v>
      </c>
      <c r="J28" s="54" t="str">
        <f>UPPER(IF(OR(I28="a",I28="as"),E27,IF(OR(I28="b",I28="bs"),E29,)))</f>
        <v>ESCALANTE</v>
      </c>
      <c r="K28" s="65"/>
      <c r="L28" s="41"/>
      <c r="M28" s="64"/>
      <c r="N28" s="42"/>
      <c r="O28" s="150"/>
      <c r="P28" s="155"/>
      <c r="Q28" s="156"/>
      <c r="R28" s="46"/>
      <c r="S28" s="154"/>
    </row>
    <row r="29" spans="1:19" s="47" customFormat="1" ht="9.6" customHeight="1">
      <c r="A29" s="49">
        <v>12</v>
      </c>
      <c r="B29" s="37" t="str">
        <f>IF($D29="","",VLOOKUP($D29,'[6]Girls 18''s Si Main Draw Prep'!$A$7:$P$38,15))</f>
        <v/>
      </c>
      <c r="C29" s="37" t="str">
        <f>IF($D29="","",VLOOKUP($D29,'[6]Girls 18''s Si Main Draw Prep'!$A$7:$P$38,16))</f>
        <v/>
      </c>
      <c r="D29" s="38"/>
      <c r="E29" s="39" t="s">
        <v>128</v>
      </c>
      <c r="F29" s="39" t="s">
        <v>130</v>
      </c>
      <c r="G29" s="39"/>
      <c r="H29" s="37" t="str">
        <f>IF($D29="","",VLOOKUP($D29,'[6]Girls 18''s Si Main Draw Prep'!$A$7:$P$38,4))</f>
        <v/>
      </c>
      <c r="I29" s="66"/>
      <c r="J29" s="41"/>
      <c r="K29" s="41"/>
      <c r="L29" s="41"/>
      <c r="M29" s="64"/>
      <c r="N29" s="42"/>
      <c r="O29" s="150"/>
      <c r="P29" s="155"/>
      <c r="Q29" s="156"/>
      <c r="R29" s="46"/>
      <c r="S29" s="154"/>
    </row>
    <row r="30" spans="1:19" s="47" customFormat="1" ht="9.6" customHeight="1">
      <c r="A30" s="49"/>
      <c r="B30" s="50"/>
      <c r="C30" s="50"/>
      <c r="D30" s="58"/>
      <c r="E30" s="41"/>
      <c r="F30" s="41"/>
      <c r="G30" s="51"/>
      <c r="H30" s="67"/>
      <c r="I30" s="59"/>
      <c r="J30" s="41"/>
      <c r="K30" s="41"/>
      <c r="L30" s="52" t="s">
        <v>86</v>
      </c>
      <c r="M30" s="60"/>
      <c r="N30" s="54" t="s">
        <v>125</v>
      </c>
      <c r="O30" s="157"/>
      <c r="P30" s="155"/>
      <c r="Q30" s="156"/>
      <c r="R30" s="46"/>
      <c r="S30" s="154"/>
    </row>
    <row r="31" spans="1:19" s="47" customFormat="1" ht="9.6" customHeight="1">
      <c r="A31" s="49">
        <v>13</v>
      </c>
      <c r="B31" s="37">
        <f>IF($D31="","",VLOOKUP($D31,'[6]Girls 18''s Si Main Draw Prep'!$A$7:$P$38,15))</f>
        <v>0</v>
      </c>
      <c r="C31" s="37">
        <f>IF($D31="","",VLOOKUP($D31,'[6]Girls 18''s Si Main Draw Prep'!$A$7:$P$38,16))</f>
        <v>0</v>
      </c>
      <c r="D31" s="38">
        <v>11</v>
      </c>
      <c r="E31" s="37" t="str">
        <f>UPPER(IF($D31="","",VLOOKUP($D31,'[6]Girls 18''s Si Main Draw Prep'!$A$7:$P$38,2)))</f>
        <v>HARPER</v>
      </c>
      <c r="F31" s="37" t="str">
        <f>IF($D31="","",VLOOKUP($D31,'[6]Girls 18''s Si Main Draw Prep'!$A$7:$P$38,3))</f>
        <v>Leah</v>
      </c>
      <c r="G31" s="37"/>
      <c r="H31" s="37">
        <f>IF($D31="","",VLOOKUP($D31,'[6]Girls 18''s Si Main Draw Prep'!$A$7:$P$38,4))</f>
        <v>0</v>
      </c>
      <c r="I31" s="68"/>
      <c r="J31" s="41"/>
      <c r="K31" s="41"/>
      <c r="L31" s="41"/>
      <c r="M31" s="64"/>
      <c r="N31" s="41" t="s">
        <v>131</v>
      </c>
      <c r="O31" s="43"/>
      <c r="P31" s="155"/>
      <c r="Q31" s="156"/>
      <c r="R31" s="46"/>
      <c r="S31" s="154"/>
    </row>
    <row r="32" spans="1:19" s="47" customFormat="1" ht="9.6" customHeight="1">
      <c r="A32" s="49"/>
      <c r="B32" s="50"/>
      <c r="C32" s="50"/>
      <c r="D32" s="58"/>
      <c r="E32" s="41"/>
      <c r="F32" s="41"/>
      <c r="G32" s="51"/>
      <c r="H32" s="52" t="s">
        <v>86</v>
      </c>
      <c r="I32" s="53"/>
      <c r="J32" s="54" t="s">
        <v>132</v>
      </c>
      <c r="K32" s="54"/>
      <c r="L32" s="41"/>
      <c r="M32" s="64"/>
      <c r="N32" s="42"/>
      <c r="O32" s="43"/>
      <c r="P32" s="155"/>
      <c r="Q32" s="156"/>
      <c r="R32" s="46"/>
      <c r="S32" s="154"/>
    </row>
    <row r="33" spans="1:19" s="47" customFormat="1" ht="9.6" customHeight="1">
      <c r="A33" s="49">
        <v>14</v>
      </c>
      <c r="B33" s="37">
        <f>IF($D33="","",VLOOKUP($D33,'[6]Girls 18''s Si Main Draw Prep'!$A$7:$P$38,15))</f>
        <v>0</v>
      </c>
      <c r="C33" s="37">
        <f>IF($D33="","",VLOOKUP($D33,'[6]Girls 18''s Si Main Draw Prep'!$A$7:$P$38,16))</f>
        <v>0</v>
      </c>
      <c r="D33" s="38">
        <v>5</v>
      </c>
      <c r="E33" s="37" t="str">
        <f>UPPER(IF($D33="","",VLOOKUP($D33,'[6]Girls 18''s Si Main Draw Prep'!$A$7:$P$38,2)))</f>
        <v>KELLY</v>
      </c>
      <c r="F33" s="37" t="str">
        <f>IF($D33="","",VLOOKUP($D33,'[6]Girls 18''s Si Main Draw Prep'!$A$7:$P$38,3))</f>
        <v>Vikisha</v>
      </c>
      <c r="G33" s="37"/>
      <c r="H33" s="37">
        <f>IF($D33="","",VLOOKUP($D33,'[6]Girls 18''s Si Main Draw Prep'!$A$7:$P$38,4))</f>
        <v>0</v>
      </c>
      <c r="I33" s="56"/>
      <c r="J33" s="41" t="s">
        <v>133</v>
      </c>
      <c r="K33" s="57"/>
      <c r="L33" s="41"/>
      <c r="M33" s="64"/>
      <c r="N33" s="42"/>
      <c r="O33" s="43"/>
      <c r="P33" s="155"/>
      <c r="Q33" s="156"/>
      <c r="R33" s="46"/>
      <c r="S33" s="154"/>
    </row>
    <row r="34" spans="1:19" s="47" customFormat="1" ht="9.6" customHeight="1">
      <c r="A34" s="49"/>
      <c r="B34" s="50"/>
      <c r="C34" s="50"/>
      <c r="D34" s="58"/>
      <c r="E34" s="41"/>
      <c r="F34" s="41"/>
      <c r="G34" s="51"/>
      <c r="H34" s="41"/>
      <c r="I34" s="59"/>
      <c r="J34" s="52" t="s">
        <v>86</v>
      </c>
      <c r="K34" s="60"/>
      <c r="L34" s="54" t="s">
        <v>125</v>
      </c>
      <c r="M34" s="73"/>
      <c r="N34" s="42"/>
      <c r="O34" s="43"/>
      <c r="P34" s="155"/>
      <c r="Q34" s="156"/>
      <c r="R34" s="46"/>
      <c r="S34" s="154"/>
    </row>
    <row r="35" spans="1:19" s="47" customFormat="1" ht="9.6" customHeight="1">
      <c r="A35" s="49">
        <v>15</v>
      </c>
      <c r="B35" s="37" t="str">
        <f>IF($D35="","",VLOOKUP($D35,'[6]Girls 18''s Si Main Draw Prep'!$A$7:$P$38,15))</f>
        <v/>
      </c>
      <c r="C35" s="37" t="str">
        <f>IF($D35="","",VLOOKUP($D35,'[6]Girls 18''s Si Main Draw Prep'!$A$7:$P$38,16))</f>
        <v/>
      </c>
      <c r="D35" s="38"/>
      <c r="E35" s="37" t="s">
        <v>116</v>
      </c>
      <c r="F35" s="37" t="str">
        <f>IF($D35="","",VLOOKUP($D35,'[6]Girls 18''s Si Main Draw Prep'!$A$7:$P$38,3))</f>
        <v/>
      </c>
      <c r="G35" s="37"/>
      <c r="H35" s="37" t="str">
        <f>IF($D35="","",VLOOKUP($D35,'[6]Girls 18''s Si Main Draw Prep'!$A$7:$P$38,4))</f>
        <v/>
      </c>
      <c r="I35" s="40"/>
      <c r="J35" s="41"/>
      <c r="K35" s="63"/>
      <c r="L35" s="41" t="s">
        <v>134</v>
      </c>
      <c r="M35" s="62"/>
      <c r="N35" s="42"/>
      <c r="O35" s="43"/>
      <c r="P35" s="155"/>
      <c r="Q35" s="156"/>
      <c r="R35" s="46"/>
      <c r="S35" s="154"/>
    </row>
    <row r="36" spans="1:19" s="47" customFormat="1" ht="9.6" customHeight="1">
      <c r="A36" s="49"/>
      <c r="B36" s="50"/>
      <c r="C36" s="50"/>
      <c r="D36" s="50"/>
      <c r="E36" s="41"/>
      <c r="F36" s="41"/>
      <c r="G36" s="51"/>
      <c r="H36" s="52" t="s">
        <v>86</v>
      </c>
      <c r="I36" s="53" t="s">
        <v>109</v>
      </c>
      <c r="J36" s="54" t="str">
        <f>UPPER(IF(OR(I36="a",I36="as"),E35,IF(OR(I36="b",I36="bs"),E37,)))</f>
        <v xml:space="preserve">GOODRIDGE </v>
      </c>
      <c r="K36" s="65"/>
      <c r="L36" s="41"/>
      <c r="M36" s="62"/>
      <c r="N36" s="42"/>
      <c r="O36" s="43"/>
      <c r="P36" s="155"/>
      <c r="Q36" s="156"/>
      <c r="R36" s="46"/>
      <c r="S36" s="154"/>
    </row>
    <row r="37" spans="1:19" s="47" customFormat="1" ht="9.6" customHeight="1">
      <c r="A37" s="36">
        <v>16</v>
      </c>
      <c r="B37" s="37" t="str">
        <f>IF($D37="","",VLOOKUP($D37,'[6]Girls 18''s Si Main Draw Prep'!$A$7:$P$38,15))</f>
        <v/>
      </c>
      <c r="C37" s="37" t="str">
        <f>IF($D37="","",VLOOKUP($D37,'[6]Girls 18''s Si Main Draw Prep'!$A$7:$P$38,16))</f>
        <v/>
      </c>
      <c r="D37" s="38"/>
      <c r="E37" s="39" t="s">
        <v>135</v>
      </c>
      <c r="F37" s="39" t="s">
        <v>136</v>
      </c>
      <c r="G37" s="39"/>
      <c r="H37" s="39" t="str">
        <f>IF($D37="","",VLOOKUP($D37,'[6]Girls 18''s Si Main Draw Prep'!$A$7:$P$38,4))</f>
        <v/>
      </c>
      <c r="I37" s="66"/>
      <c r="J37" s="41"/>
      <c r="K37" s="41"/>
      <c r="L37" s="41"/>
      <c r="M37" s="62"/>
      <c r="N37" s="43"/>
      <c r="O37" s="43"/>
      <c r="P37" s="155"/>
      <c r="Q37" s="156"/>
      <c r="R37" s="46"/>
      <c r="S37" s="154"/>
    </row>
    <row r="38" spans="1:19" s="47" customFormat="1" ht="9.6" customHeight="1">
      <c r="A38" s="49"/>
      <c r="B38" s="50"/>
      <c r="C38" s="50"/>
      <c r="D38" s="50"/>
      <c r="E38" s="41"/>
      <c r="F38" s="41"/>
      <c r="G38" s="51"/>
      <c r="H38" s="41"/>
      <c r="I38" s="59"/>
      <c r="J38" s="41"/>
      <c r="K38" s="41"/>
      <c r="L38" s="41"/>
      <c r="M38" s="62"/>
      <c r="N38" s="158" t="s">
        <v>137</v>
      </c>
      <c r="O38" s="159"/>
      <c r="P38" s="77" t="str">
        <f>UPPER(IF(OR(O39="a",O39="as"),P22,IF(OR(O39="b",O39="bs"),P54,)))</f>
        <v/>
      </c>
      <c r="Q38" s="160"/>
      <c r="R38" s="46"/>
      <c r="S38" s="154"/>
    </row>
    <row r="39" spans="1:19" s="47" customFormat="1" ht="9.6" hidden="1" customHeight="1">
      <c r="A39" s="36">
        <v>17</v>
      </c>
      <c r="B39" s="37" t="str">
        <f>IF($D39="","",VLOOKUP($D39,'[6]Girls 18''s Si Main Draw Prep'!$A$7:$P$38,15))</f>
        <v/>
      </c>
      <c r="C39" s="37" t="str">
        <f>IF($D39="","",VLOOKUP($D39,'[6]Girls 18''s Si Main Draw Prep'!$A$7:$P$38,16))</f>
        <v/>
      </c>
      <c r="D39" s="38"/>
      <c r="E39" s="39" t="str">
        <f>UPPER(IF($D39="","",VLOOKUP($D39,'[6]Girls 18''s Si Main Draw Prep'!$A$7:$P$38,2)))</f>
        <v/>
      </c>
      <c r="F39" s="39" t="str">
        <f>IF($D39="","",VLOOKUP($D39,'[6]Girls 18''s Si Main Draw Prep'!$A$7:$P$38,3))</f>
        <v/>
      </c>
      <c r="G39" s="39"/>
      <c r="H39" s="39" t="str">
        <f>IF($D39="","",VLOOKUP($D39,'[6]Girls 18''s Si Main Draw Prep'!$A$7:$P$38,4))</f>
        <v/>
      </c>
      <c r="I39" s="40"/>
      <c r="J39" s="41"/>
      <c r="K39" s="41"/>
      <c r="L39" s="41"/>
      <c r="M39" s="62"/>
      <c r="N39" s="52" t="s">
        <v>86</v>
      </c>
      <c r="O39" s="161"/>
      <c r="P39" s="41"/>
      <c r="Q39" s="150"/>
      <c r="R39" s="46"/>
    </row>
    <row r="40" spans="1:19" s="47" customFormat="1" ht="9.6" hidden="1" customHeight="1">
      <c r="A40" s="49"/>
      <c r="B40" s="50"/>
      <c r="C40" s="50"/>
      <c r="D40" s="50"/>
      <c r="E40" s="41"/>
      <c r="F40" s="41"/>
      <c r="G40" s="51"/>
      <c r="H40" s="52" t="s">
        <v>86</v>
      </c>
      <c r="I40" s="53"/>
      <c r="J40" s="54" t="str">
        <f>UPPER(IF(OR(I40="a",I40="as"),E39,IF(OR(I40="b",I40="bs"),E41,)))</f>
        <v/>
      </c>
      <c r="K40" s="54"/>
      <c r="L40" s="41"/>
      <c r="M40" s="62"/>
      <c r="N40" s="42"/>
      <c r="O40" s="43"/>
      <c r="P40" s="42"/>
      <c r="Q40" s="150"/>
      <c r="R40" s="46"/>
    </row>
    <row r="41" spans="1:19" s="47" customFormat="1" ht="9.6" hidden="1" customHeight="1">
      <c r="A41" s="49">
        <v>18</v>
      </c>
      <c r="B41" s="37" t="str">
        <f>IF($D41="","",VLOOKUP($D41,'[6]Girls 18''s Si Main Draw Prep'!$A$7:$P$38,15))</f>
        <v/>
      </c>
      <c r="C41" s="37" t="str">
        <f>IF($D41="","",VLOOKUP($D41,'[6]Girls 18''s Si Main Draw Prep'!$A$7:$P$38,16))</f>
        <v/>
      </c>
      <c r="D41" s="38"/>
      <c r="E41" s="37" t="str">
        <f>UPPER(IF($D41="","",VLOOKUP($D41,'[6]Girls 18''s Si Main Draw Prep'!$A$7:$P$38,2)))</f>
        <v/>
      </c>
      <c r="F41" s="37" t="str">
        <f>IF($D41="","",VLOOKUP($D41,'[6]Girls 18''s Si Main Draw Prep'!$A$7:$P$38,3))</f>
        <v/>
      </c>
      <c r="G41" s="37"/>
      <c r="H41" s="37" t="str">
        <f>IF($D41="","",VLOOKUP($D41,'[6]Girls 18''s Si Main Draw Prep'!$A$7:$P$38,4))</f>
        <v/>
      </c>
      <c r="I41" s="56"/>
      <c r="J41" s="41"/>
      <c r="K41" s="57"/>
      <c r="L41" s="41"/>
      <c r="M41" s="62"/>
      <c r="N41" s="42"/>
      <c r="O41" s="43"/>
      <c r="P41" s="42"/>
      <c r="Q41" s="150"/>
      <c r="R41" s="46"/>
    </row>
    <row r="42" spans="1:19" s="47" customFormat="1" ht="9.6" hidden="1" customHeight="1">
      <c r="A42" s="49"/>
      <c r="B42" s="50"/>
      <c r="C42" s="50"/>
      <c r="D42" s="58"/>
      <c r="E42" s="41"/>
      <c r="F42" s="41"/>
      <c r="G42" s="51"/>
      <c r="H42" s="41"/>
      <c r="I42" s="59"/>
      <c r="J42" s="52" t="s">
        <v>86</v>
      </c>
      <c r="K42" s="60"/>
      <c r="L42" s="54" t="str">
        <f>UPPER(IF(OR(K42="a",K42="as"),J40,IF(OR(K42="b",K42="bs"),J44,)))</f>
        <v/>
      </c>
      <c r="M42" s="61"/>
      <c r="N42" s="42"/>
      <c r="O42" s="43"/>
      <c r="P42" s="42"/>
      <c r="Q42" s="150"/>
      <c r="R42" s="46"/>
    </row>
    <row r="43" spans="1:19" s="47" customFormat="1" ht="9.6" hidden="1" customHeight="1">
      <c r="A43" s="49">
        <v>19</v>
      </c>
      <c r="B43" s="37" t="str">
        <f>IF($D43="","",VLOOKUP($D43,'[6]Girls 18''s Si Main Draw Prep'!$A$7:$P$38,15))</f>
        <v/>
      </c>
      <c r="C43" s="37" t="str">
        <f>IF($D43="","",VLOOKUP($D43,'[6]Girls 18''s Si Main Draw Prep'!$A$7:$P$38,16))</f>
        <v/>
      </c>
      <c r="D43" s="38"/>
      <c r="E43" s="37" t="str">
        <f>UPPER(IF($D43="","",VLOOKUP($D43,'[6]Girls 18''s Si Main Draw Prep'!$A$7:$P$38,2)))</f>
        <v/>
      </c>
      <c r="F43" s="37" t="str">
        <f>IF($D43="","",VLOOKUP($D43,'[6]Girls 18''s Si Main Draw Prep'!$A$7:$P$38,3))</f>
        <v/>
      </c>
      <c r="G43" s="37"/>
      <c r="H43" s="37" t="str">
        <f>IF($D43="","",VLOOKUP($D43,'[6]Girls 18''s Si Main Draw Prep'!$A$7:$P$38,4))</f>
        <v/>
      </c>
      <c r="I43" s="40"/>
      <c r="J43" s="41"/>
      <c r="K43" s="63"/>
      <c r="L43" s="41"/>
      <c r="M43" s="64"/>
      <c r="N43" s="42"/>
      <c r="O43" s="43"/>
      <c r="P43" s="42"/>
      <c r="Q43" s="150"/>
      <c r="R43" s="46"/>
    </row>
    <row r="44" spans="1:19" s="47" customFormat="1" ht="9.6" hidden="1" customHeight="1">
      <c r="A44" s="49"/>
      <c r="B44" s="50"/>
      <c r="C44" s="50"/>
      <c r="D44" s="58"/>
      <c r="E44" s="41"/>
      <c r="F44" s="41"/>
      <c r="G44" s="51"/>
      <c r="H44" s="52" t="s">
        <v>86</v>
      </c>
      <c r="I44" s="53"/>
      <c r="J44" s="54" t="str">
        <f>UPPER(IF(OR(I44="a",I44="as"),E43,IF(OR(I44="b",I44="bs"),E45,)))</f>
        <v/>
      </c>
      <c r="K44" s="65"/>
      <c r="L44" s="41"/>
      <c r="M44" s="64"/>
      <c r="N44" s="42"/>
      <c r="O44" s="43"/>
      <c r="P44" s="42"/>
      <c r="Q44" s="150"/>
      <c r="R44" s="46"/>
    </row>
    <row r="45" spans="1:19" s="47" customFormat="1" ht="9.6" hidden="1" customHeight="1">
      <c r="A45" s="49">
        <v>20</v>
      </c>
      <c r="B45" s="37" t="str">
        <f>IF($D45="","",VLOOKUP($D45,'[6]Girls 18''s Si Main Draw Prep'!$A$7:$P$38,15))</f>
        <v/>
      </c>
      <c r="C45" s="37" t="str">
        <f>IF($D45="","",VLOOKUP($D45,'[6]Girls 18''s Si Main Draw Prep'!$A$7:$P$38,16))</f>
        <v/>
      </c>
      <c r="D45" s="38"/>
      <c r="E45" s="37" t="str">
        <f>UPPER(IF($D45="","",VLOOKUP($D45,'[6]Girls 18''s Si Main Draw Prep'!$A$7:$P$38,2)))</f>
        <v/>
      </c>
      <c r="F45" s="37" t="str">
        <f>IF($D45="","",VLOOKUP($D45,'[6]Girls 18''s Si Main Draw Prep'!$A$7:$P$38,3))</f>
        <v/>
      </c>
      <c r="G45" s="37"/>
      <c r="H45" s="37" t="str">
        <f>IF($D45="","",VLOOKUP($D45,'[6]Girls 18''s Si Main Draw Prep'!$A$7:$P$38,4))</f>
        <v/>
      </c>
      <c r="I45" s="66"/>
      <c r="J45" s="41"/>
      <c r="K45" s="41"/>
      <c r="L45" s="41"/>
      <c r="M45" s="64"/>
      <c r="N45" s="42"/>
      <c r="O45" s="43"/>
      <c r="P45" s="42"/>
      <c r="Q45" s="150"/>
      <c r="R45" s="46"/>
    </row>
    <row r="46" spans="1:19" s="47" customFormat="1" ht="9.6" hidden="1" customHeight="1">
      <c r="A46" s="49"/>
      <c r="B46" s="50"/>
      <c r="C46" s="50"/>
      <c r="D46" s="58"/>
      <c r="E46" s="41"/>
      <c r="F46" s="41"/>
      <c r="G46" s="51"/>
      <c r="H46" s="67"/>
      <c r="I46" s="59"/>
      <c r="J46" s="41"/>
      <c r="K46" s="41"/>
      <c r="L46" s="52" t="s">
        <v>86</v>
      </c>
      <c r="M46" s="60"/>
      <c r="N46" s="54" t="str">
        <f>UPPER(IF(OR(M46="a",M46="as"),L42,IF(OR(M46="b",M46="bs"),L50,)))</f>
        <v/>
      </c>
      <c r="O46" s="152"/>
      <c r="P46" s="42"/>
      <c r="Q46" s="150"/>
      <c r="R46" s="46"/>
    </row>
    <row r="47" spans="1:19" s="47" customFormat="1" ht="9.6" hidden="1" customHeight="1">
      <c r="A47" s="49">
        <v>21</v>
      </c>
      <c r="B47" s="37" t="str">
        <f>IF($D47="","",VLOOKUP($D47,'[6]Girls 18''s Si Main Draw Prep'!$A$7:$P$38,15))</f>
        <v/>
      </c>
      <c r="C47" s="37" t="str">
        <f>IF($D47="","",VLOOKUP($D47,'[6]Girls 18''s Si Main Draw Prep'!$A$7:$P$38,16))</f>
        <v/>
      </c>
      <c r="D47" s="38"/>
      <c r="E47" s="37" t="str">
        <f>UPPER(IF($D47="","",VLOOKUP($D47,'[6]Girls 18''s Si Main Draw Prep'!$A$7:$P$38,2)))</f>
        <v/>
      </c>
      <c r="F47" s="37" t="str">
        <f>IF($D47="","",VLOOKUP($D47,'[6]Girls 18''s Si Main Draw Prep'!$A$7:$P$38,3))</f>
        <v/>
      </c>
      <c r="G47" s="37"/>
      <c r="H47" s="37" t="str">
        <f>IF($D47="","",VLOOKUP($D47,'[6]Girls 18''s Si Main Draw Prep'!$A$7:$P$38,4))</f>
        <v/>
      </c>
      <c r="I47" s="68"/>
      <c r="J47" s="41"/>
      <c r="K47" s="41"/>
      <c r="L47" s="41"/>
      <c r="M47" s="64"/>
      <c r="N47" s="41"/>
      <c r="O47" s="150"/>
      <c r="P47" s="42"/>
      <c r="Q47" s="150"/>
      <c r="R47" s="46"/>
    </row>
    <row r="48" spans="1:19" s="47" customFormat="1" ht="9.6" hidden="1" customHeight="1">
      <c r="A48" s="49"/>
      <c r="B48" s="50"/>
      <c r="C48" s="50"/>
      <c r="D48" s="58"/>
      <c r="E48" s="41"/>
      <c r="F48" s="41"/>
      <c r="G48" s="51"/>
      <c r="H48" s="52" t="s">
        <v>86</v>
      </c>
      <c r="I48" s="53"/>
      <c r="J48" s="54" t="str">
        <f>UPPER(IF(OR(I48="a",I48="as"),E47,IF(OR(I48="b",I48="bs"),E49,)))</f>
        <v/>
      </c>
      <c r="K48" s="54"/>
      <c r="L48" s="41"/>
      <c r="M48" s="64"/>
      <c r="N48" s="42"/>
      <c r="O48" s="150"/>
      <c r="P48" s="42"/>
      <c r="Q48" s="150"/>
      <c r="R48" s="46"/>
    </row>
    <row r="49" spans="1:18" s="47" customFormat="1" ht="9.6" hidden="1" customHeight="1">
      <c r="A49" s="49">
        <v>22</v>
      </c>
      <c r="B49" s="37" t="str">
        <f>IF($D49="","",VLOOKUP($D49,'[6]Girls 18''s Si Main Draw Prep'!$A$7:$P$38,15))</f>
        <v/>
      </c>
      <c r="C49" s="37" t="str">
        <f>IF($D49="","",VLOOKUP($D49,'[6]Girls 18''s Si Main Draw Prep'!$A$7:$P$38,16))</f>
        <v/>
      </c>
      <c r="D49" s="38"/>
      <c r="E49" s="37" t="str">
        <f>UPPER(IF($D49="","",VLOOKUP($D49,'[6]Girls 18''s Si Main Draw Prep'!$A$7:$P$38,2)))</f>
        <v/>
      </c>
      <c r="F49" s="37" t="str">
        <f>IF($D49="","",VLOOKUP($D49,'[6]Girls 18''s Si Main Draw Prep'!$A$7:$P$38,3))</f>
        <v/>
      </c>
      <c r="G49" s="37"/>
      <c r="H49" s="37" t="str">
        <f>IF($D49="","",VLOOKUP($D49,'[6]Girls 18''s Si Main Draw Prep'!$A$7:$P$38,4))</f>
        <v/>
      </c>
      <c r="I49" s="56"/>
      <c r="J49" s="41"/>
      <c r="K49" s="57"/>
      <c r="L49" s="41"/>
      <c r="M49" s="64"/>
      <c r="N49" s="42"/>
      <c r="O49" s="150"/>
      <c r="P49" s="42"/>
      <c r="Q49" s="150"/>
      <c r="R49" s="46"/>
    </row>
    <row r="50" spans="1:18" s="47" customFormat="1" ht="9.6" hidden="1" customHeight="1">
      <c r="A50" s="49"/>
      <c r="B50" s="50"/>
      <c r="C50" s="50"/>
      <c r="D50" s="58"/>
      <c r="E50" s="41"/>
      <c r="F50" s="41"/>
      <c r="G50" s="51"/>
      <c r="H50" s="41"/>
      <c r="I50" s="59"/>
      <c r="J50" s="52" t="s">
        <v>86</v>
      </c>
      <c r="K50" s="60"/>
      <c r="L50" s="54" t="str">
        <f>UPPER(IF(OR(K50="a",K50="as"),J48,IF(OR(K50="b",K50="bs"),J52,)))</f>
        <v/>
      </c>
      <c r="M50" s="73"/>
      <c r="N50" s="42"/>
      <c r="O50" s="150"/>
      <c r="P50" s="42"/>
      <c r="Q50" s="150"/>
      <c r="R50" s="46"/>
    </row>
    <row r="51" spans="1:18" s="47" customFormat="1" ht="9.6" hidden="1" customHeight="1">
      <c r="A51" s="49">
        <v>23</v>
      </c>
      <c r="B51" s="37" t="str">
        <f>IF($D51="","",VLOOKUP($D51,'[6]Girls 18''s Si Main Draw Prep'!$A$7:$P$38,15))</f>
        <v/>
      </c>
      <c r="C51" s="37" t="str">
        <f>IF($D51="","",VLOOKUP($D51,'[6]Girls 18''s Si Main Draw Prep'!$A$7:$P$38,16))</f>
        <v/>
      </c>
      <c r="D51" s="38"/>
      <c r="E51" s="37" t="str">
        <f>UPPER(IF($D51="","",VLOOKUP($D51,'[6]Girls 18''s Si Main Draw Prep'!$A$7:$P$38,2)))</f>
        <v/>
      </c>
      <c r="F51" s="37" t="str">
        <f>IF($D51="","",VLOOKUP($D51,'[6]Girls 18''s Si Main Draw Prep'!$A$7:$P$38,3))</f>
        <v/>
      </c>
      <c r="G51" s="37"/>
      <c r="H51" s="37" t="str">
        <f>IF($D51="","",VLOOKUP($D51,'[6]Girls 18''s Si Main Draw Prep'!$A$7:$P$38,4))</f>
        <v/>
      </c>
      <c r="I51" s="40"/>
      <c r="J51" s="41"/>
      <c r="K51" s="63"/>
      <c r="L51" s="41"/>
      <c r="M51" s="62"/>
      <c r="N51" s="42"/>
      <c r="O51" s="150"/>
      <c r="P51" s="42"/>
      <c r="Q51" s="150"/>
      <c r="R51" s="46"/>
    </row>
    <row r="52" spans="1:18" s="47" customFormat="1" ht="9.6" hidden="1" customHeight="1">
      <c r="A52" s="49"/>
      <c r="B52" s="50"/>
      <c r="C52" s="50"/>
      <c r="D52" s="50"/>
      <c r="E52" s="41"/>
      <c r="F52" s="41"/>
      <c r="G52" s="51"/>
      <c r="H52" s="52" t="s">
        <v>86</v>
      </c>
      <c r="I52" s="53"/>
      <c r="J52" s="54" t="str">
        <f>UPPER(IF(OR(I52="a",I52="as"),E51,IF(OR(I52="b",I52="bs"),E53,)))</f>
        <v/>
      </c>
      <c r="K52" s="65"/>
      <c r="L52" s="41"/>
      <c r="M52" s="62"/>
      <c r="N52" s="42"/>
      <c r="O52" s="150"/>
      <c r="P52" s="42"/>
      <c r="Q52" s="150"/>
      <c r="R52" s="46"/>
    </row>
    <row r="53" spans="1:18" s="47" customFormat="1" ht="9.6" hidden="1" customHeight="1">
      <c r="A53" s="36">
        <v>24</v>
      </c>
      <c r="B53" s="37" t="str">
        <f>IF($D53="","",VLOOKUP($D53,'[6]Girls 18''s Si Main Draw Prep'!$A$7:$P$38,15))</f>
        <v/>
      </c>
      <c r="C53" s="37" t="str">
        <f>IF($D53="","",VLOOKUP($D53,'[6]Girls 18''s Si Main Draw Prep'!$A$7:$P$38,16))</f>
        <v/>
      </c>
      <c r="D53" s="38"/>
      <c r="E53" s="39" t="str">
        <f>UPPER(IF($D53="","",VLOOKUP($D53,'[6]Girls 18''s Si Main Draw Prep'!$A$7:$P$38,2)))</f>
        <v/>
      </c>
      <c r="F53" s="39" t="str">
        <f>IF($D53="","",VLOOKUP($D53,'[6]Girls 18''s Si Main Draw Prep'!$A$7:$P$38,3))</f>
        <v/>
      </c>
      <c r="G53" s="39"/>
      <c r="H53" s="39" t="str">
        <f>IF($D53="","",VLOOKUP($D53,'[6]Girls 18''s Si Main Draw Prep'!$A$7:$P$38,4))</f>
        <v/>
      </c>
      <c r="I53" s="66"/>
      <c r="J53" s="41"/>
      <c r="K53" s="41"/>
      <c r="L53" s="41"/>
      <c r="M53" s="62"/>
      <c r="N53" s="42"/>
      <c r="O53" s="150"/>
      <c r="P53" s="42"/>
      <c r="Q53" s="150"/>
      <c r="R53" s="46"/>
    </row>
    <row r="54" spans="1:18" s="47" customFormat="1" ht="9.6" hidden="1" customHeight="1">
      <c r="A54" s="49"/>
      <c r="B54" s="50"/>
      <c r="C54" s="50"/>
      <c r="D54" s="50"/>
      <c r="E54" s="67"/>
      <c r="F54" s="67"/>
      <c r="G54" s="74"/>
      <c r="H54" s="67"/>
      <c r="I54" s="59"/>
      <c r="J54" s="41"/>
      <c r="K54" s="41"/>
      <c r="L54" s="41"/>
      <c r="M54" s="62"/>
      <c r="N54" s="52" t="s">
        <v>86</v>
      </c>
      <c r="O54" s="60"/>
      <c r="P54" s="54" t="str">
        <f>UPPER(IF(OR(O54="a",O54="as"),N46,IF(OR(O54="b",O54="bs"),N62,)))</f>
        <v/>
      </c>
      <c r="Q54" s="157"/>
      <c r="R54" s="46"/>
    </row>
    <row r="55" spans="1:18" s="47" customFormat="1" ht="9.6" hidden="1" customHeight="1">
      <c r="A55" s="36">
        <v>25</v>
      </c>
      <c r="B55" s="37" t="str">
        <f>IF($D55="","",VLOOKUP($D55,'[6]Girls 18''s Si Main Draw Prep'!$A$7:$P$38,15))</f>
        <v/>
      </c>
      <c r="C55" s="37" t="str">
        <f>IF($D55="","",VLOOKUP($D55,'[6]Girls 18''s Si Main Draw Prep'!$A$7:$P$38,16))</f>
        <v/>
      </c>
      <c r="D55" s="38"/>
      <c r="E55" s="39" t="str">
        <f>UPPER(IF($D55="","",VLOOKUP($D55,'[6]Girls 18''s Si Main Draw Prep'!$A$7:$P$38,2)))</f>
        <v/>
      </c>
      <c r="F55" s="39" t="str">
        <f>IF($D55="","",VLOOKUP($D55,'[6]Girls 18''s Si Main Draw Prep'!$A$7:$P$38,3))</f>
        <v/>
      </c>
      <c r="G55" s="39"/>
      <c r="H55" s="39" t="str">
        <f>IF($D55="","",VLOOKUP($D55,'[6]Girls 18''s Si Main Draw Prep'!$A$7:$P$38,4))</f>
        <v/>
      </c>
      <c r="I55" s="40"/>
      <c r="J55" s="41"/>
      <c r="K55" s="41"/>
      <c r="L55" s="41"/>
      <c r="M55" s="62"/>
      <c r="N55" s="42"/>
      <c r="O55" s="150"/>
      <c r="P55" s="41"/>
      <c r="Q55" s="43"/>
      <c r="R55" s="46"/>
    </row>
    <row r="56" spans="1:18" s="47" customFormat="1" ht="9.6" hidden="1" customHeight="1">
      <c r="A56" s="49"/>
      <c r="B56" s="50"/>
      <c r="C56" s="50"/>
      <c r="D56" s="50"/>
      <c r="E56" s="41"/>
      <c r="F56" s="41"/>
      <c r="G56" s="51"/>
      <c r="H56" s="52" t="s">
        <v>86</v>
      </c>
      <c r="I56" s="53"/>
      <c r="J56" s="54" t="str">
        <f>UPPER(IF(OR(I56="a",I56="as"),E55,IF(OR(I56="b",I56="bs"),E57,)))</f>
        <v/>
      </c>
      <c r="K56" s="54"/>
      <c r="L56" s="41"/>
      <c r="M56" s="62"/>
      <c r="N56" s="42"/>
      <c r="O56" s="150"/>
      <c r="P56" s="42"/>
      <c r="Q56" s="43"/>
      <c r="R56" s="46"/>
    </row>
    <row r="57" spans="1:18" s="47" customFormat="1" ht="9.6" hidden="1" customHeight="1">
      <c r="A57" s="49">
        <v>26</v>
      </c>
      <c r="B57" s="37" t="str">
        <f>IF($D57="","",VLOOKUP($D57,'[6]Girls 18''s Si Main Draw Prep'!$A$7:$P$38,15))</f>
        <v/>
      </c>
      <c r="C57" s="37" t="str">
        <f>IF($D57="","",VLOOKUP($D57,'[6]Girls 18''s Si Main Draw Prep'!$A$7:$P$38,16))</f>
        <v/>
      </c>
      <c r="D57" s="38"/>
      <c r="E57" s="37" t="str">
        <f>UPPER(IF($D57="","",VLOOKUP($D57,'[6]Girls 18''s Si Main Draw Prep'!$A$7:$P$38,2)))</f>
        <v/>
      </c>
      <c r="F57" s="37" t="str">
        <f>IF($D57="","",VLOOKUP($D57,'[6]Girls 18''s Si Main Draw Prep'!$A$7:$P$38,3))</f>
        <v/>
      </c>
      <c r="G57" s="37"/>
      <c r="H57" s="37" t="str">
        <f>IF($D57="","",VLOOKUP($D57,'[6]Girls 18''s Si Main Draw Prep'!$A$7:$P$38,4))</f>
        <v/>
      </c>
      <c r="I57" s="56"/>
      <c r="J57" s="41"/>
      <c r="K57" s="57"/>
      <c r="L57" s="41"/>
      <c r="M57" s="62"/>
      <c r="N57" s="42"/>
      <c r="O57" s="150"/>
      <c r="P57" s="42"/>
      <c r="Q57" s="43"/>
      <c r="R57" s="46"/>
    </row>
    <row r="58" spans="1:18" s="47" customFormat="1" ht="9.6" hidden="1" customHeight="1">
      <c r="A58" s="49"/>
      <c r="B58" s="50"/>
      <c r="C58" s="50"/>
      <c r="D58" s="58"/>
      <c r="E58" s="41"/>
      <c r="F58" s="41"/>
      <c r="G58" s="51"/>
      <c r="H58" s="41"/>
      <c r="I58" s="59"/>
      <c r="J58" s="52" t="s">
        <v>86</v>
      </c>
      <c r="K58" s="60"/>
      <c r="L58" s="54" t="str">
        <f>UPPER(IF(OR(K58="a",K58="as"),J56,IF(OR(K58="b",K58="bs"),J60,)))</f>
        <v/>
      </c>
      <c r="M58" s="61"/>
      <c r="N58" s="42"/>
      <c r="O58" s="150"/>
      <c r="P58" s="42"/>
      <c r="Q58" s="43"/>
      <c r="R58" s="46"/>
    </row>
    <row r="59" spans="1:18" s="47" customFormat="1" ht="9.6" hidden="1" customHeight="1">
      <c r="A59" s="49">
        <v>27</v>
      </c>
      <c r="B59" s="37" t="str">
        <f>IF($D59="","",VLOOKUP($D59,'[6]Girls 18''s Si Main Draw Prep'!$A$7:$P$38,15))</f>
        <v/>
      </c>
      <c r="C59" s="37" t="str">
        <f>IF($D59="","",VLOOKUP($D59,'[6]Girls 18''s Si Main Draw Prep'!$A$7:$P$38,16))</f>
        <v/>
      </c>
      <c r="D59" s="38"/>
      <c r="E59" s="37" t="str">
        <f>UPPER(IF($D59="","",VLOOKUP($D59,'[6]Girls 18''s Si Main Draw Prep'!$A$7:$P$38,2)))</f>
        <v/>
      </c>
      <c r="F59" s="37" t="str">
        <f>IF($D59="","",VLOOKUP($D59,'[6]Girls 18''s Si Main Draw Prep'!$A$7:$P$38,3))</f>
        <v/>
      </c>
      <c r="G59" s="37"/>
      <c r="H59" s="37" t="str">
        <f>IF($D59="","",VLOOKUP($D59,'[6]Girls 18''s Si Main Draw Prep'!$A$7:$P$38,4))</f>
        <v/>
      </c>
      <c r="I59" s="40"/>
      <c r="J59" s="41"/>
      <c r="K59" s="63"/>
      <c r="L59" s="41"/>
      <c r="M59" s="64"/>
      <c r="N59" s="42"/>
      <c r="O59" s="150"/>
      <c r="P59" s="42"/>
      <c r="Q59" s="43"/>
      <c r="R59" s="84"/>
    </row>
    <row r="60" spans="1:18" s="47" customFormat="1" ht="9.6" hidden="1" customHeight="1">
      <c r="A60" s="49"/>
      <c r="B60" s="50"/>
      <c r="C60" s="50"/>
      <c r="D60" s="58"/>
      <c r="E60" s="41"/>
      <c r="F60" s="41"/>
      <c r="G60" s="51"/>
      <c r="H60" s="52" t="s">
        <v>86</v>
      </c>
      <c r="I60" s="53"/>
      <c r="J60" s="54" t="str">
        <f>UPPER(IF(OR(I60="a",I60="as"),E59,IF(OR(I60="b",I60="bs"),E61,)))</f>
        <v/>
      </c>
      <c r="K60" s="65"/>
      <c r="L60" s="41"/>
      <c r="M60" s="64"/>
      <c r="N60" s="42"/>
      <c r="O60" s="150"/>
      <c r="P60" s="42"/>
      <c r="Q60" s="43"/>
      <c r="R60" s="46"/>
    </row>
    <row r="61" spans="1:18" s="47" customFormat="1" ht="9.6" hidden="1" customHeight="1">
      <c r="A61" s="49">
        <v>28</v>
      </c>
      <c r="B61" s="37" t="str">
        <f>IF($D61="","",VLOOKUP($D61,'[6]Girls 18''s Si Main Draw Prep'!$A$7:$P$38,15))</f>
        <v/>
      </c>
      <c r="C61" s="37" t="str">
        <f>IF($D61="","",VLOOKUP($D61,'[6]Girls 18''s Si Main Draw Prep'!$A$7:$P$38,16))</f>
        <v/>
      </c>
      <c r="D61" s="38"/>
      <c r="E61" s="37" t="str">
        <f>UPPER(IF($D61="","",VLOOKUP($D61,'[6]Girls 18''s Si Main Draw Prep'!$A$7:$P$38,2)))</f>
        <v/>
      </c>
      <c r="F61" s="37" t="str">
        <f>IF($D61="","",VLOOKUP($D61,'[6]Girls 18''s Si Main Draw Prep'!$A$7:$P$38,3))</f>
        <v/>
      </c>
      <c r="G61" s="37"/>
      <c r="H61" s="37" t="str">
        <f>IF($D61="","",VLOOKUP($D61,'[6]Girls 18''s Si Main Draw Prep'!$A$7:$P$38,4))</f>
        <v/>
      </c>
      <c r="I61" s="66"/>
      <c r="J61" s="41"/>
      <c r="K61" s="41"/>
      <c r="L61" s="41"/>
      <c r="M61" s="64"/>
      <c r="N61" s="42"/>
      <c r="O61" s="150"/>
      <c r="P61" s="42"/>
      <c r="Q61" s="43"/>
      <c r="R61" s="46"/>
    </row>
    <row r="62" spans="1:18" s="47" customFormat="1" ht="9.6" hidden="1" customHeight="1">
      <c r="A62" s="49"/>
      <c r="B62" s="50"/>
      <c r="C62" s="50"/>
      <c r="D62" s="58"/>
      <c r="E62" s="41"/>
      <c r="F62" s="41"/>
      <c r="G62" s="51"/>
      <c r="H62" s="67"/>
      <c r="I62" s="59"/>
      <c r="J62" s="41"/>
      <c r="K62" s="41"/>
      <c r="L62" s="52" t="s">
        <v>86</v>
      </c>
      <c r="M62" s="60"/>
      <c r="N62" s="54" t="str">
        <f>UPPER(IF(OR(M62="a",M62="as"),L58,IF(OR(M62="b",M62="bs"),L66,)))</f>
        <v/>
      </c>
      <c r="O62" s="157"/>
      <c r="P62" s="42"/>
      <c r="Q62" s="43"/>
      <c r="R62" s="46"/>
    </row>
    <row r="63" spans="1:18" s="47" customFormat="1" ht="9.6" hidden="1" customHeight="1">
      <c r="A63" s="49">
        <v>29</v>
      </c>
      <c r="B63" s="37" t="str">
        <f>IF($D63="","",VLOOKUP($D63,'[6]Girls 18''s Si Main Draw Prep'!$A$7:$P$38,15))</f>
        <v/>
      </c>
      <c r="C63" s="37" t="str">
        <f>IF($D63="","",VLOOKUP($D63,'[6]Girls 18''s Si Main Draw Prep'!$A$7:$P$38,16))</f>
        <v/>
      </c>
      <c r="D63" s="38"/>
      <c r="E63" s="37" t="str">
        <f>UPPER(IF($D63="","",VLOOKUP($D63,'[6]Girls 18''s Si Main Draw Prep'!$A$7:$P$38,2)))</f>
        <v/>
      </c>
      <c r="F63" s="37" t="str">
        <f>IF($D63="","",VLOOKUP($D63,'[6]Girls 18''s Si Main Draw Prep'!$A$7:$P$38,3))</f>
        <v/>
      </c>
      <c r="G63" s="37"/>
      <c r="H63" s="37" t="str">
        <f>IF($D63="","",VLOOKUP($D63,'[6]Girls 18''s Si Main Draw Prep'!$A$7:$P$38,4))</f>
        <v/>
      </c>
      <c r="I63" s="68"/>
      <c r="J63" s="41"/>
      <c r="K63" s="41"/>
      <c r="L63" s="41"/>
      <c r="M63" s="64"/>
      <c r="N63" s="41"/>
      <c r="O63" s="62"/>
      <c r="P63" s="44"/>
      <c r="Q63" s="45"/>
      <c r="R63" s="46"/>
    </row>
    <row r="64" spans="1:18" s="47" customFormat="1" ht="9.6" hidden="1" customHeight="1">
      <c r="A64" s="49"/>
      <c r="B64" s="50"/>
      <c r="C64" s="50"/>
      <c r="D64" s="58"/>
      <c r="E64" s="41"/>
      <c r="F64" s="41"/>
      <c r="G64" s="51"/>
      <c r="H64" s="52" t="s">
        <v>86</v>
      </c>
      <c r="I64" s="53"/>
      <c r="J64" s="54" t="str">
        <f>UPPER(IF(OR(I64="a",I64="as"),E63,IF(OR(I64="b",I64="bs"),E65,)))</f>
        <v/>
      </c>
      <c r="K64" s="54"/>
      <c r="L64" s="41"/>
      <c r="M64" s="64"/>
      <c r="N64" s="62"/>
      <c r="O64" s="62"/>
      <c r="P64" s="44"/>
      <c r="Q64" s="45"/>
      <c r="R64" s="46"/>
    </row>
    <row r="65" spans="1:18" s="47" customFormat="1" ht="9.6" hidden="1" customHeight="1">
      <c r="A65" s="49">
        <v>30</v>
      </c>
      <c r="B65" s="37" t="str">
        <f>IF($D65="","",VLOOKUP($D65,'[6]Girls 18''s Si Main Draw Prep'!$A$7:$P$38,15))</f>
        <v/>
      </c>
      <c r="C65" s="37" t="str">
        <f>IF($D65="","",VLOOKUP($D65,'[6]Girls 18''s Si Main Draw Prep'!$A$7:$P$38,16))</f>
        <v/>
      </c>
      <c r="D65" s="38"/>
      <c r="E65" s="37" t="str">
        <f>UPPER(IF($D65="","",VLOOKUP($D65,'[6]Girls 18''s Si Main Draw Prep'!$A$7:$P$38,2)))</f>
        <v/>
      </c>
      <c r="F65" s="37" t="str">
        <f>IF($D65="","",VLOOKUP($D65,'[6]Girls 18''s Si Main Draw Prep'!$A$7:$P$38,3))</f>
        <v/>
      </c>
      <c r="G65" s="37"/>
      <c r="H65" s="37" t="str">
        <f>IF($D65="","",VLOOKUP($D65,'[6]Girls 18''s Si Main Draw Prep'!$A$7:$P$38,4))</f>
        <v/>
      </c>
      <c r="I65" s="56"/>
      <c r="J65" s="41"/>
      <c r="K65" s="57"/>
      <c r="L65" s="41"/>
      <c r="M65" s="64"/>
      <c r="N65" s="62"/>
      <c r="O65" s="62"/>
      <c r="P65" s="44"/>
      <c r="Q65" s="45"/>
      <c r="R65" s="46"/>
    </row>
    <row r="66" spans="1:18" s="47" customFormat="1" ht="9.6" hidden="1" customHeight="1">
      <c r="A66" s="49"/>
      <c r="B66" s="50"/>
      <c r="C66" s="50"/>
      <c r="D66" s="58"/>
      <c r="E66" s="41"/>
      <c r="F66" s="41"/>
      <c r="G66" s="51"/>
      <c r="H66" s="41"/>
      <c r="I66" s="59"/>
      <c r="J66" s="52" t="s">
        <v>86</v>
      </c>
      <c r="K66" s="60"/>
      <c r="L66" s="54" t="str">
        <f>UPPER(IF(OR(K66="a",K66="as"),J64,IF(OR(K66="b",K66="bs"),J68,)))</f>
        <v/>
      </c>
      <c r="M66" s="73"/>
      <c r="N66" s="62"/>
      <c r="O66" s="62"/>
      <c r="P66" s="44"/>
      <c r="Q66" s="45"/>
      <c r="R66" s="46"/>
    </row>
    <row r="67" spans="1:18" s="47" customFormat="1" ht="9.6" hidden="1" customHeight="1">
      <c r="A67" s="49">
        <v>31</v>
      </c>
      <c r="B67" s="37" t="str">
        <f>IF($D67="","",VLOOKUP($D67,'[6]Girls 18''s Si Main Draw Prep'!$A$7:$P$38,15))</f>
        <v/>
      </c>
      <c r="C67" s="37" t="str">
        <f>IF($D67="","",VLOOKUP($D67,'[6]Girls 18''s Si Main Draw Prep'!$A$7:$P$38,16))</f>
        <v/>
      </c>
      <c r="D67" s="38"/>
      <c r="E67" s="37" t="str">
        <f>UPPER(IF($D67="","",VLOOKUP($D67,'[6]Girls 18''s Si Main Draw Prep'!$A$7:$P$38,2)))</f>
        <v/>
      </c>
      <c r="F67" s="37" t="str">
        <f>IF($D67="","",VLOOKUP($D67,'[6]Girls 18''s Si Main Draw Prep'!$A$7:$P$38,3))</f>
        <v/>
      </c>
      <c r="G67" s="37"/>
      <c r="H67" s="37" t="str">
        <f>IF($D67="","",VLOOKUP($D67,'[6]Girls 18''s Si Main Draw Prep'!$A$7:$P$38,4))</f>
        <v/>
      </c>
      <c r="I67" s="40"/>
      <c r="J67" s="41"/>
      <c r="K67" s="63"/>
      <c r="L67" s="41"/>
      <c r="M67" s="62"/>
      <c r="N67" s="62"/>
      <c r="O67" s="62"/>
      <c r="P67" s="44"/>
      <c r="Q67" s="45"/>
      <c r="R67" s="46"/>
    </row>
    <row r="68" spans="1:18" s="47" customFormat="1" ht="9.6" hidden="1" customHeight="1">
      <c r="A68" s="49"/>
      <c r="B68" s="50"/>
      <c r="C68" s="50"/>
      <c r="D68" s="50"/>
      <c r="E68" s="41"/>
      <c r="F68" s="41"/>
      <c r="G68" s="51"/>
      <c r="H68" s="52" t="s">
        <v>86</v>
      </c>
      <c r="I68" s="53"/>
      <c r="J68" s="54" t="str">
        <f>UPPER(IF(OR(I68="a",I68="as"),E67,IF(OR(I68="b",I68="bs"),E69,)))</f>
        <v/>
      </c>
      <c r="K68" s="65"/>
      <c r="L68" s="41"/>
      <c r="M68" s="62"/>
      <c r="N68" s="62"/>
      <c r="O68" s="62"/>
      <c r="P68" s="44"/>
      <c r="Q68" s="45"/>
      <c r="R68" s="46"/>
    </row>
    <row r="69" spans="1:18" s="47" customFormat="1" ht="9.6" hidden="1" customHeight="1">
      <c r="A69" s="36">
        <v>32</v>
      </c>
      <c r="B69" s="37" t="str">
        <f>IF($D69="","",VLOOKUP($D69,'[6]Girls 18''s Si Main Draw Prep'!$A$7:$P$38,15))</f>
        <v/>
      </c>
      <c r="C69" s="37" t="str">
        <f>IF($D69="","",VLOOKUP($D69,'[6]Girls 18''s Si Main Draw Prep'!$A$7:$P$38,16))</f>
        <v/>
      </c>
      <c r="D69" s="38"/>
      <c r="E69" s="39" t="str">
        <f>UPPER(IF($D69="","",VLOOKUP($D69,'[6]Girls 18''s Si Main Draw Prep'!$A$7:$P$38,2)))</f>
        <v/>
      </c>
      <c r="F69" s="39" t="str">
        <f>IF($D69="","",VLOOKUP($D69,'[6]Girls 18''s Si Main Draw Prep'!$A$7:$P$38,3))</f>
        <v/>
      </c>
      <c r="G69" s="39"/>
      <c r="H69" s="39" t="str">
        <f>IF($D69="","",VLOOKUP($D69,'[6]Girls 18''s Si Main Draw Prep'!$A$7:$P$38,4))</f>
        <v/>
      </c>
      <c r="I69" s="66"/>
      <c r="J69" s="41"/>
      <c r="K69" s="41"/>
      <c r="L69" s="41"/>
      <c r="M69" s="41"/>
      <c r="N69" s="42"/>
      <c r="O69" s="43"/>
      <c r="P69" s="44"/>
      <c r="Q69" s="45"/>
      <c r="R69" s="46"/>
    </row>
    <row r="70" spans="1:18" s="91" customFormat="1" ht="6.75" customHeight="1">
      <c r="A70" s="85"/>
      <c r="B70" s="85"/>
      <c r="C70" s="85"/>
      <c r="D70" s="85"/>
      <c r="E70" s="86"/>
      <c r="F70" s="86"/>
      <c r="G70" s="86"/>
      <c r="H70" s="86"/>
      <c r="I70" s="87"/>
      <c r="J70" s="88"/>
      <c r="K70" s="89"/>
      <c r="L70" s="88"/>
      <c r="M70" s="89"/>
      <c r="N70" s="88"/>
      <c r="O70" s="89"/>
      <c r="P70" s="88"/>
      <c r="Q70" s="89"/>
      <c r="R70" s="90"/>
    </row>
    <row r="71" spans="1:18" s="104" customFormat="1" ht="10.5" customHeight="1">
      <c r="A71" s="92" t="s">
        <v>34</v>
      </c>
      <c r="B71" s="93"/>
      <c r="C71" s="94"/>
      <c r="D71" s="95" t="s">
        <v>35</v>
      </c>
      <c r="E71" s="96" t="s">
        <v>36</v>
      </c>
      <c r="F71" s="95"/>
      <c r="G71" s="97"/>
      <c r="H71" s="98"/>
      <c r="I71" s="95" t="s">
        <v>35</v>
      </c>
      <c r="J71" s="96" t="s">
        <v>37</v>
      </c>
      <c r="K71" s="99"/>
      <c r="L71" s="96" t="s">
        <v>38</v>
      </c>
      <c r="M71" s="100"/>
      <c r="N71" s="101" t="s">
        <v>39</v>
      </c>
      <c r="O71" s="101"/>
      <c r="P71" s="102"/>
      <c r="Q71" s="103"/>
    </row>
    <row r="72" spans="1:18" s="104" customFormat="1" ht="9" customHeight="1">
      <c r="A72" s="105" t="s">
        <v>40</v>
      </c>
      <c r="B72" s="106"/>
      <c r="C72" s="107"/>
      <c r="D72" s="108">
        <v>1</v>
      </c>
      <c r="E72" s="109"/>
      <c r="F72" s="110"/>
      <c r="G72" s="109"/>
      <c r="H72" s="111"/>
      <c r="I72" s="112" t="s">
        <v>41</v>
      </c>
      <c r="J72" s="106"/>
      <c r="K72" s="113"/>
      <c r="L72" s="106"/>
      <c r="M72" s="114"/>
      <c r="N72" s="115" t="s">
        <v>42</v>
      </c>
      <c r="O72" s="116"/>
      <c r="P72" s="116"/>
      <c r="Q72" s="117"/>
    </row>
    <row r="73" spans="1:18" s="104" customFormat="1" ht="9" customHeight="1">
      <c r="A73" s="105" t="s">
        <v>43</v>
      </c>
      <c r="B73" s="106"/>
      <c r="C73" s="107"/>
      <c r="D73" s="108">
        <v>2</v>
      </c>
      <c r="E73" s="109"/>
      <c r="F73" s="110"/>
      <c r="G73" s="109"/>
      <c r="H73" s="111"/>
      <c r="I73" s="112" t="s">
        <v>44</v>
      </c>
      <c r="J73" s="106"/>
      <c r="K73" s="113"/>
      <c r="L73" s="106"/>
      <c r="M73" s="114"/>
      <c r="N73" s="118"/>
      <c r="O73" s="119"/>
      <c r="P73" s="120"/>
      <c r="Q73" s="121"/>
    </row>
    <row r="74" spans="1:18" s="104" customFormat="1" ht="9" customHeight="1">
      <c r="A74" s="122" t="s">
        <v>45</v>
      </c>
      <c r="B74" s="120"/>
      <c r="C74" s="123"/>
      <c r="D74" s="108">
        <v>3</v>
      </c>
      <c r="E74" s="109"/>
      <c r="F74" s="110"/>
      <c r="G74" s="109"/>
      <c r="H74" s="111"/>
      <c r="I74" s="112" t="s">
        <v>46</v>
      </c>
      <c r="J74" s="106"/>
      <c r="K74" s="113"/>
      <c r="L74" s="106"/>
      <c r="M74" s="114"/>
      <c r="N74" s="115" t="s">
        <v>47</v>
      </c>
      <c r="O74" s="116"/>
      <c r="P74" s="116"/>
      <c r="Q74" s="117"/>
    </row>
    <row r="75" spans="1:18" s="104" customFormat="1" ht="9" customHeight="1">
      <c r="A75" s="124"/>
      <c r="B75" s="24"/>
      <c r="C75" s="125"/>
      <c r="D75" s="108">
        <v>4</v>
      </c>
      <c r="E75" s="109"/>
      <c r="F75" s="110"/>
      <c r="G75" s="109"/>
      <c r="H75" s="111"/>
      <c r="I75" s="112" t="s">
        <v>48</v>
      </c>
      <c r="J75" s="106"/>
      <c r="K75" s="113"/>
      <c r="L75" s="106"/>
      <c r="M75" s="114"/>
      <c r="N75" s="106"/>
      <c r="O75" s="113"/>
      <c r="P75" s="106"/>
      <c r="Q75" s="114"/>
    </row>
    <row r="76" spans="1:18" s="104" customFormat="1" ht="9" customHeight="1">
      <c r="A76" s="126" t="s">
        <v>49</v>
      </c>
      <c r="B76" s="127"/>
      <c r="C76" s="128"/>
      <c r="D76" s="108">
        <v>5</v>
      </c>
      <c r="E76" s="109">
        <f>IF(D76&gt;$Q$79,,UPPER(VLOOKUP(D76,'[6]Girls 18''s Si Main Draw Prep'!$A$7:$R$134,2)))</f>
        <v>0</v>
      </c>
      <c r="F76" s="110"/>
      <c r="G76" s="109"/>
      <c r="H76" s="111"/>
      <c r="I76" s="112" t="s">
        <v>50</v>
      </c>
      <c r="J76" s="106"/>
      <c r="K76" s="113"/>
      <c r="L76" s="106"/>
      <c r="M76" s="114"/>
      <c r="N76" s="120"/>
      <c r="O76" s="119"/>
      <c r="P76" s="120"/>
      <c r="Q76" s="121"/>
    </row>
    <row r="77" spans="1:18" s="104" customFormat="1" ht="9" customHeight="1">
      <c r="A77" s="105" t="s">
        <v>40</v>
      </c>
      <c r="B77" s="106"/>
      <c r="C77" s="107"/>
      <c r="D77" s="108">
        <v>6</v>
      </c>
      <c r="E77" s="109">
        <f>IF(D77&gt;$Q$79,,UPPER(VLOOKUP(D77,'[6]Girls 18''s Si Main Draw Prep'!$A$7:$R$134,2)))</f>
        <v>0</v>
      </c>
      <c r="F77" s="110"/>
      <c r="G77" s="109"/>
      <c r="H77" s="111"/>
      <c r="I77" s="112" t="s">
        <v>51</v>
      </c>
      <c r="J77" s="106"/>
      <c r="K77" s="113"/>
      <c r="L77" s="106"/>
      <c r="M77" s="114"/>
      <c r="N77" s="115" t="s">
        <v>52</v>
      </c>
      <c r="O77" s="116"/>
      <c r="P77" s="116"/>
      <c r="Q77" s="117"/>
    </row>
    <row r="78" spans="1:18" s="104" customFormat="1" ht="9" customHeight="1">
      <c r="A78" s="105" t="s">
        <v>53</v>
      </c>
      <c r="B78" s="106"/>
      <c r="C78" s="129"/>
      <c r="D78" s="108">
        <v>7</v>
      </c>
      <c r="E78" s="109">
        <f>IF(D78&gt;$Q$79,,UPPER(VLOOKUP(D78,'[6]Girls 18''s Si Main Draw Prep'!$A$7:$R$134,2)))</f>
        <v>0</v>
      </c>
      <c r="F78" s="110"/>
      <c r="G78" s="109"/>
      <c r="H78" s="111"/>
      <c r="I78" s="112" t="s">
        <v>54</v>
      </c>
      <c r="J78" s="106"/>
      <c r="K78" s="113"/>
      <c r="L78" s="106"/>
      <c r="M78" s="114"/>
      <c r="N78" s="106"/>
      <c r="O78" s="113"/>
      <c r="P78" s="106"/>
      <c r="Q78" s="114"/>
    </row>
    <row r="79" spans="1:18" s="104" customFormat="1" ht="9" customHeight="1">
      <c r="A79" s="122" t="s">
        <v>55</v>
      </c>
      <c r="B79" s="120"/>
      <c r="C79" s="130"/>
      <c r="D79" s="131">
        <v>8</v>
      </c>
      <c r="E79" s="132">
        <f>IF(D79&gt;$Q$79,,UPPER(VLOOKUP(D79,'[6]Girls 18''s Si Main Draw Prep'!$A$7:$R$134,2)))</f>
        <v>0</v>
      </c>
      <c r="F79" s="133"/>
      <c r="G79" s="132"/>
      <c r="H79" s="134"/>
      <c r="I79" s="135" t="s">
        <v>56</v>
      </c>
      <c r="J79" s="120"/>
      <c r="K79" s="119"/>
      <c r="L79" s="120"/>
      <c r="M79" s="121"/>
      <c r="N79" s="120" t="str">
        <f>Q4</f>
        <v>Richard Sorrillo</v>
      </c>
      <c r="O79" s="119"/>
      <c r="P79" s="120"/>
      <c r="Q79" s="136">
        <f>MIN(8,'[6]Girls 18''s Si Main Draw Prep'!R5)</f>
        <v>4</v>
      </c>
    </row>
  </sheetData>
  <mergeCells count="1">
    <mergeCell ref="A4:C4"/>
  </mergeCells>
  <phoneticPr fontId="0" type="noConversion"/>
  <conditionalFormatting sqref="G39 G41 G7 G9 G11 G13 G15 G17 G19 G23 G43 G45 G47 G49 G51 G53 G21 G25 G27 G29 G31 G33 G35 G37 G55 G57 G59 G61 G63 G65 G67 G69">
    <cfRule type="expression" dxfId="83" priority="13" stopIfTrue="1">
      <formula>AND($D7&lt;9,$C7&gt;0)</formula>
    </cfRule>
  </conditionalFormatting>
  <conditionalFormatting sqref="H8 H40 H16 L14 H20 L30 H24 H48 L46 H52 H32 H44 H36 H12 L62 H28 J18 J26 J34 J42 J50 J58 J66 J10 H56 H64 H68 H60 N22 N39 N54">
    <cfRule type="expression" dxfId="82" priority="10" stopIfTrue="1">
      <formula>AND($N$1="CU",H8="Umpire")</formula>
    </cfRule>
    <cfRule type="expression" dxfId="81" priority="11" stopIfTrue="1">
      <formula>AND($N$1="CU",H8&lt;&gt;"Umpire",I8&lt;&gt;"")</formula>
    </cfRule>
    <cfRule type="expression" dxfId="80" priority="12" stopIfTrue="1">
      <formula>AND($N$1="CU",H8&lt;&gt;"Umpire")</formula>
    </cfRule>
  </conditionalFormatting>
  <conditionalFormatting sqref="D67 D65 D63 D61 D59 D57 D55 D53 D51 D49 D47 D45 D43 D41 D69">
    <cfRule type="expression" dxfId="79" priority="9" stopIfTrue="1">
      <formula>AND($D41&lt;9,$C41&gt;0)</formula>
    </cfRule>
  </conditionalFormatting>
  <conditionalFormatting sqref="L10 L18 L26 L34 L42 L50 L58 L66 N14 N30 N46 N62 P22 P54 J8 J12 J16 J20 J24 J28 J32 J36 J40 J44 J48 J52 J56 J60 J64 J68">
    <cfRule type="expression" dxfId="78" priority="7" stopIfTrue="1">
      <formula>I8="as"</formula>
    </cfRule>
    <cfRule type="expression" dxfId="77" priority="8" stopIfTrue="1">
      <formula>I8="bs"</formula>
    </cfRule>
  </conditionalFormatting>
  <conditionalFormatting sqref="B7 B9 B11 B13 B15 B17 B19 B21 B23 B25 B27 B29 B31 B33 B35 B37 B39 B41 B43 B45 B47 B49 B51 B53 B55 B57 B59 B61 B63 B65 B67 B69">
    <cfRule type="cellIs" dxfId="76" priority="5" stopIfTrue="1" operator="equal">
      <formula>"QA"</formula>
    </cfRule>
    <cfRule type="cellIs" dxfId="75" priority="6" stopIfTrue="1" operator="equal">
      <formula>"DA"</formula>
    </cfRule>
  </conditionalFormatting>
  <conditionalFormatting sqref="I8 I12 I16 I20 I24 I28 I32 I36 I40 I44 I48 I52 I56 I60 I64 I68 K66 K58 K50 K42 K34 K26 K18 K10 M14 M30 M46 M62 Q79 O54 O39 O22">
    <cfRule type="expression" dxfId="74" priority="4" stopIfTrue="1">
      <formula>$N$1="CU"</formula>
    </cfRule>
  </conditionalFormatting>
  <conditionalFormatting sqref="P38">
    <cfRule type="expression" dxfId="73" priority="2" stopIfTrue="1">
      <formula>O39="as"</formula>
    </cfRule>
    <cfRule type="expression" dxfId="72" priority="3" stopIfTrue="1">
      <formula>O39="bs"</formula>
    </cfRule>
  </conditionalFormatting>
  <conditionalFormatting sqref="D7 D9 D11 D13 D15 D17 D19 D21 D23 D25 D27 D29 D31 D33 D35 D37 D39">
    <cfRule type="expression" dxfId="71" priority="1" stopIfTrue="1">
      <formula>$D7&lt;9</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433070866141736" right="0.35433070866141736" top="0.39370078740157483" bottom="0.39370078740157483" header="0" footer="0"/>
  <pageSetup paperSize="9" orientation="landscape" horizontalDpi="360" verticalDpi="200" r:id="rId1"/>
  <headerFooter alignWithMargins="0"/>
  <legacyDrawing r:id="rId2"/>
</worksheet>
</file>

<file path=xl/worksheets/sheet8.xml><?xml version="1.0" encoding="utf-8"?>
<worksheet xmlns="http://schemas.openxmlformats.org/spreadsheetml/2006/main" xmlns:r="http://schemas.openxmlformats.org/officeDocument/2006/relationships">
  <sheetPr codeName="Sheet144">
    <pageSetUpPr fitToPage="1"/>
  </sheetPr>
  <dimension ref="A1:T79"/>
  <sheetViews>
    <sheetView showGridLines="0" showZeros="0" topLeftCell="A4" workbookViewId="0">
      <selection activeCell="P22" sqref="P22"/>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7" customWidth="1"/>
    <col min="10" max="10" width="10.7109375" customWidth="1"/>
    <col min="11" max="11" width="1.7109375" style="137" customWidth="1"/>
    <col min="12" max="12" width="10.7109375" customWidth="1"/>
    <col min="13" max="13" width="1.7109375" style="138" customWidth="1"/>
    <col min="14" max="14" width="10.7109375" customWidth="1"/>
    <col min="15" max="15" width="1.7109375" style="137" customWidth="1"/>
    <col min="16" max="16" width="10.7109375" customWidth="1"/>
    <col min="17" max="17" width="1.7109375" style="138" customWidth="1"/>
    <col min="18" max="18" width="9.140625" hidden="1" customWidth="1"/>
    <col min="19" max="19" width="8.7109375" customWidth="1"/>
    <col min="20" max="20" width="9.140625" hidden="1" customWidth="1"/>
  </cols>
  <sheetData>
    <row r="1" spans="1:20" s="7" customFormat="1" ht="21.75" customHeight="1">
      <c r="A1" s="1" t="str">
        <f>'[6]Week SetUp'!$A$6</f>
        <v>RBC 2012</v>
      </c>
      <c r="B1" s="1"/>
      <c r="C1" s="2"/>
      <c r="D1" s="2"/>
      <c r="E1" s="2"/>
      <c r="F1" s="2"/>
      <c r="G1" s="2"/>
      <c r="H1" s="2"/>
      <c r="I1" s="3"/>
      <c r="J1" s="4" t="s">
        <v>138</v>
      </c>
      <c r="K1" s="5"/>
      <c r="L1" s="6"/>
      <c r="M1" s="3"/>
      <c r="N1" s="3" t="s">
        <v>82</v>
      </c>
      <c r="O1" s="3"/>
      <c r="P1" s="2"/>
      <c r="Q1" s="3"/>
    </row>
    <row r="2" spans="1:20" s="12" customFormat="1">
      <c r="A2" s="8"/>
      <c r="B2" s="8"/>
      <c r="C2" s="8"/>
      <c r="D2" s="8"/>
      <c r="E2" s="8"/>
      <c r="F2" s="9"/>
      <c r="G2" s="10"/>
      <c r="H2" s="10"/>
      <c r="I2" s="11"/>
      <c r="J2" s="5" t="s">
        <v>3</v>
      </c>
      <c r="K2" s="5"/>
      <c r="L2" s="5"/>
      <c r="M2" s="11"/>
      <c r="N2" s="10"/>
      <c r="O2" s="11"/>
      <c r="P2" s="10"/>
      <c r="Q2" s="11"/>
    </row>
    <row r="3" spans="1:20" s="16" customFormat="1" ht="11.25" customHeight="1">
      <c r="A3" s="13" t="s">
        <v>4</v>
      </c>
      <c r="B3" s="13"/>
      <c r="C3" s="13"/>
      <c r="D3" s="13"/>
      <c r="E3" s="13"/>
      <c r="F3" s="13" t="s">
        <v>5</v>
      </c>
      <c r="G3" s="13"/>
      <c r="H3" s="13"/>
      <c r="I3" s="14"/>
      <c r="J3" s="148"/>
      <c r="K3" s="14"/>
      <c r="L3" s="13"/>
      <c r="M3" s="14"/>
      <c r="N3" s="13"/>
      <c r="O3" s="14"/>
      <c r="P3" s="13"/>
      <c r="Q3" s="15" t="s">
        <v>8</v>
      </c>
    </row>
    <row r="4" spans="1:20" s="23" customFormat="1" ht="11.25" customHeight="1" thickBot="1">
      <c r="A4" s="170">
        <f>'[6]Week SetUp'!$A$10</f>
        <v>41133</v>
      </c>
      <c r="B4" s="170"/>
      <c r="C4" s="170"/>
      <c r="D4" s="17"/>
      <c r="E4" s="17"/>
      <c r="F4" s="17" t="s">
        <v>9</v>
      </c>
      <c r="G4" s="18"/>
      <c r="H4" s="17"/>
      <c r="I4" s="19"/>
      <c r="J4" s="20">
        <f>'[6]Week SetUp'!$D$10</f>
        <v>0</v>
      </c>
      <c r="K4" s="19"/>
      <c r="L4" s="21">
        <f>'[6]Week SetUp'!$A$12</f>
        <v>0</v>
      </c>
      <c r="M4" s="19"/>
      <c r="N4" s="17"/>
      <c r="O4" s="19"/>
      <c r="P4" s="17"/>
      <c r="Q4" s="22" t="str">
        <f>'[6]Week SetUp'!$E$10</f>
        <v>Richard Sorrillo</v>
      </c>
    </row>
    <row r="5" spans="1:20" s="16" customFormat="1" ht="9">
      <c r="A5" s="24"/>
      <c r="B5" s="25" t="s">
        <v>11</v>
      </c>
      <c r="C5" s="25" t="s">
        <v>12</v>
      </c>
      <c r="D5" s="25" t="s">
        <v>13</v>
      </c>
      <c r="E5" s="26" t="s">
        <v>14</v>
      </c>
      <c r="F5" s="26" t="s">
        <v>15</v>
      </c>
      <c r="G5" s="26"/>
      <c r="H5" s="26" t="s">
        <v>16</v>
      </c>
      <c r="I5" s="26"/>
      <c r="J5" s="25" t="s">
        <v>17</v>
      </c>
      <c r="K5" s="27"/>
      <c r="L5" s="25" t="s">
        <v>18</v>
      </c>
      <c r="M5" s="27"/>
      <c r="N5" s="25" t="s">
        <v>19</v>
      </c>
      <c r="O5" s="27"/>
      <c r="P5" s="25" t="s">
        <v>20</v>
      </c>
      <c r="Q5" s="28"/>
    </row>
    <row r="6" spans="1:20" s="16" customFormat="1" ht="3.75" customHeight="1" thickBot="1">
      <c r="A6" s="29"/>
      <c r="B6" s="30"/>
      <c r="C6" s="31"/>
      <c r="D6" s="30"/>
      <c r="E6" s="32"/>
      <c r="F6" s="32"/>
      <c r="G6" s="33"/>
      <c r="H6" s="32"/>
      <c r="I6" s="34"/>
      <c r="J6" s="30"/>
      <c r="K6" s="34"/>
      <c r="L6" s="30"/>
      <c r="M6" s="34"/>
      <c r="N6" s="30"/>
      <c r="O6" s="34"/>
      <c r="P6" s="30"/>
      <c r="Q6" s="35"/>
    </row>
    <row r="7" spans="1:20" s="47" customFormat="1" ht="10.5" customHeight="1">
      <c r="A7" s="36">
        <v>1</v>
      </c>
      <c r="B7" s="37">
        <f>IF($D7="","",VLOOKUP($D7,'[6]Boy''s 18 Si Main Draw Prep'!$A$7:$P$22,15))</f>
        <v>0</v>
      </c>
      <c r="C7" s="37">
        <f>IF($D7="","",VLOOKUP($D7,'[6]Boy''s 18 Si Main Draw Prep'!$A$7:$P$22,16))</f>
        <v>0</v>
      </c>
      <c r="D7" s="38">
        <v>1</v>
      </c>
      <c r="E7" s="39" t="s">
        <v>139</v>
      </c>
      <c r="F7" s="39"/>
      <c r="G7" s="39"/>
      <c r="H7" s="39"/>
      <c r="I7" s="40"/>
      <c r="J7" s="41"/>
      <c r="K7" s="41"/>
      <c r="L7" s="41"/>
      <c r="M7" s="41"/>
      <c r="N7" s="42"/>
      <c r="O7" s="43"/>
      <c r="P7" s="44"/>
      <c r="Q7" s="45"/>
      <c r="R7" s="46"/>
      <c r="T7" s="48" t="str">
        <f>'[6]SetUp Officials'!P21</f>
        <v>Umpire</v>
      </c>
    </row>
    <row r="8" spans="1:20" s="47" customFormat="1" ht="9.6" customHeight="1">
      <c r="A8" s="49"/>
      <c r="B8" s="50"/>
      <c r="C8" s="50"/>
      <c r="D8" s="50"/>
      <c r="E8" s="41"/>
      <c r="F8" s="41"/>
      <c r="G8" s="51"/>
      <c r="H8" s="52"/>
      <c r="I8" s="53"/>
      <c r="J8" s="54" t="s">
        <v>140</v>
      </c>
      <c r="K8" s="54"/>
      <c r="L8" s="41"/>
      <c r="M8" s="41"/>
      <c r="N8" s="42"/>
      <c r="O8" s="43"/>
      <c r="P8" s="44"/>
      <c r="Q8" s="45"/>
      <c r="R8" s="46"/>
      <c r="T8" s="55" t="str">
        <f>'[6]SetUp Officials'!P22</f>
        <v xml:space="preserve"> </v>
      </c>
    </row>
    <row r="9" spans="1:20" s="47" customFormat="1" ht="9.6" customHeight="1">
      <c r="A9" s="49">
        <v>2</v>
      </c>
      <c r="B9" s="37">
        <f>IF($D9="","",VLOOKUP($D9,'[6]Boy''s 18 Si Main Draw Prep'!$A$7:$P$22,15))</f>
        <v>0</v>
      </c>
      <c r="C9" s="37">
        <f>IF($D9="","",VLOOKUP($D9,'[6]Boy''s 18 Si Main Draw Prep'!$A$7:$P$22,16))</f>
        <v>0</v>
      </c>
      <c r="D9" s="38">
        <v>14</v>
      </c>
      <c r="E9" s="37" t="s">
        <v>141</v>
      </c>
      <c r="F9" s="37"/>
      <c r="G9" s="37"/>
      <c r="H9" s="37"/>
      <c r="I9" s="56"/>
      <c r="J9" s="41"/>
      <c r="K9" s="57"/>
      <c r="L9" s="41"/>
      <c r="M9" s="41"/>
      <c r="N9" s="42"/>
      <c r="O9" s="43"/>
      <c r="P9" s="44"/>
      <c r="Q9" s="45"/>
      <c r="R9" s="46"/>
      <c r="T9" s="55" t="str">
        <f>'[6]SetUp Officials'!P23</f>
        <v xml:space="preserve"> </v>
      </c>
    </row>
    <row r="10" spans="1:20" s="47" customFormat="1" ht="9.6" customHeight="1">
      <c r="A10" s="49"/>
      <c r="B10" s="50"/>
      <c r="C10" s="50"/>
      <c r="D10" s="58"/>
      <c r="E10" s="41"/>
      <c r="F10" s="41"/>
      <c r="G10" s="51"/>
      <c r="H10" s="41"/>
      <c r="I10" s="59"/>
      <c r="J10" s="52"/>
      <c r="K10" s="60"/>
      <c r="L10" s="54" t="s">
        <v>140</v>
      </c>
      <c r="M10" s="61"/>
      <c r="N10" s="62"/>
      <c r="O10" s="62"/>
      <c r="P10" s="44"/>
      <c r="Q10" s="45"/>
      <c r="R10" s="46"/>
      <c r="T10" s="55" t="str">
        <f>'[6]SetUp Officials'!P24</f>
        <v xml:space="preserve"> </v>
      </c>
    </row>
    <row r="11" spans="1:20" s="47" customFormat="1" ht="9.6" customHeight="1">
      <c r="A11" s="49">
        <v>3</v>
      </c>
      <c r="B11" s="37">
        <f>IF($D11="","",VLOOKUP($D11,'[6]Boy''s 18 Si Main Draw Prep'!$A$7:$P$22,15))</f>
        <v>0</v>
      </c>
      <c r="C11" s="37">
        <f>IF($D11="","",VLOOKUP($D11,'[6]Boy''s 18 Si Main Draw Prep'!$A$7:$P$22,16))</f>
        <v>0</v>
      </c>
      <c r="D11" s="38">
        <v>6</v>
      </c>
      <c r="E11" s="37" t="s">
        <v>142</v>
      </c>
      <c r="F11" s="37"/>
      <c r="G11" s="37"/>
      <c r="H11" s="37"/>
      <c r="I11" s="40"/>
      <c r="J11" s="41"/>
      <c r="K11" s="63"/>
      <c r="L11" s="41" t="s">
        <v>129</v>
      </c>
      <c r="M11" s="64"/>
      <c r="N11" s="62"/>
      <c r="O11" s="62"/>
      <c r="P11" s="44"/>
      <c r="Q11" s="45"/>
      <c r="R11" s="46"/>
      <c r="T11" s="55" t="str">
        <f>'[6]SetUp Officials'!P25</f>
        <v xml:space="preserve"> </v>
      </c>
    </row>
    <row r="12" spans="1:20" s="47" customFormat="1" ht="9.6" customHeight="1">
      <c r="A12" s="49"/>
      <c r="B12" s="50"/>
      <c r="C12" s="50"/>
      <c r="D12" s="58"/>
      <c r="E12" s="41"/>
      <c r="F12" s="41"/>
      <c r="G12" s="51"/>
      <c r="H12" s="52"/>
      <c r="I12" s="53"/>
      <c r="J12" s="54" t="s">
        <v>143</v>
      </c>
      <c r="K12" s="65"/>
      <c r="L12" s="41"/>
      <c r="M12" s="64"/>
      <c r="N12" s="62"/>
      <c r="O12" s="62"/>
      <c r="P12" s="44"/>
      <c r="Q12" s="45"/>
      <c r="R12" s="46"/>
      <c r="T12" s="55" t="str">
        <f>'[6]SetUp Officials'!P26</f>
        <v xml:space="preserve"> </v>
      </c>
    </row>
    <row r="13" spans="1:20" s="47" customFormat="1" ht="9.6" customHeight="1">
      <c r="A13" s="49">
        <v>4</v>
      </c>
      <c r="B13" s="37">
        <f>IF($D13="","",VLOOKUP($D13,'[6]Boy''s 18 Si Main Draw Prep'!$A$7:$P$22,15))</f>
        <v>0</v>
      </c>
      <c r="C13" s="37">
        <f>IF($D13="","",VLOOKUP($D13,'[6]Boy''s 18 Si Main Draw Prep'!$A$7:$P$22,16))</f>
        <v>0</v>
      </c>
      <c r="D13" s="38">
        <v>12</v>
      </c>
      <c r="E13" s="37" t="s">
        <v>144</v>
      </c>
      <c r="F13" s="37" t="s">
        <v>145</v>
      </c>
      <c r="G13" s="37"/>
      <c r="H13" s="37"/>
      <c r="I13" s="66"/>
      <c r="J13" s="59" t="s">
        <v>146</v>
      </c>
      <c r="K13" s="41"/>
      <c r="L13" s="41"/>
      <c r="M13" s="64"/>
      <c r="N13" s="62"/>
      <c r="O13" s="62"/>
      <c r="P13" s="44"/>
      <c r="Q13" s="45"/>
      <c r="R13" s="46"/>
      <c r="T13" s="55" t="str">
        <f>'[6]SetUp Officials'!P27</f>
        <v xml:space="preserve"> </v>
      </c>
    </row>
    <row r="14" spans="1:20" s="47" customFormat="1" ht="9.6" customHeight="1">
      <c r="A14" s="49"/>
      <c r="B14" s="50"/>
      <c r="C14" s="50"/>
      <c r="D14" s="58"/>
      <c r="E14" s="41"/>
      <c r="F14" s="41"/>
      <c r="G14" s="51"/>
      <c r="H14" s="67"/>
      <c r="I14" s="59"/>
      <c r="J14" s="41"/>
      <c r="K14" s="41"/>
      <c r="L14" s="52" t="s">
        <v>86</v>
      </c>
      <c r="M14" s="60"/>
      <c r="N14" s="54" t="s">
        <v>147</v>
      </c>
      <c r="O14" s="61"/>
      <c r="P14" s="44"/>
      <c r="Q14" s="45"/>
      <c r="R14" s="46"/>
      <c r="T14" s="55" t="str">
        <f>'[6]SetUp Officials'!P28</f>
        <v xml:space="preserve"> </v>
      </c>
    </row>
    <row r="15" spans="1:20" s="47" customFormat="1" ht="9.6" customHeight="1">
      <c r="A15" s="36">
        <v>5</v>
      </c>
      <c r="B15" s="37">
        <f>IF($D15="","",VLOOKUP($D15,'[6]Boy''s 18 Si Main Draw Prep'!$A$7:$P$22,15))</f>
        <v>0</v>
      </c>
      <c r="C15" s="37">
        <f>IF($D15="","",VLOOKUP($D15,'[6]Boy''s 18 Si Main Draw Prep'!$A$7:$P$22,16))</f>
        <v>0</v>
      </c>
      <c r="D15" s="38">
        <v>13</v>
      </c>
      <c r="E15" s="37" t="s">
        <v>141</v>
      </c>
      <c r="F15" s="37"/>
      <c r="G15" s="37"/>
      <c r="H15" s="39"/>
      <c r="I15" s="68"/>
      <c r="J15" s="41"/>
      <c r="K15" s="41"/>
      <c r="L15" s="41"/>
      <c r="M15" s="64"/>
      <c r="N15" s="41" t="s">
        <v>117</v>
      </c>
      <c r="O15" s="64"/>
      <c r="P15" s="44"/>
      <c r="Q15" s="45"/>
      <c r="R15" s="46"/>
      <c r="T15" s="55" t="str">
        <f>'[6]SetUp Officials'!P29</f>
        <v xml:space="preserve"> </v>
      </c>
    </row>
    <row r="16" spans="1:20" s="47" customFormat="1" ht="9.6" customHeight="1" thickBot="1">
      <c r="A16" s="49"/>
      <c r="B16" s="50"/>
      <c r="C16" s="50"/>
      <c r="D16" s="58"/>
      <c r="E16" s="41"/>
      <c r="F16" s="41"/>
      <c r="G16" s="51"/>
      <c r="H16" s="52"/>
      <c r="I16" s="53"/>
      <c r="J16" s="54" t="s">
        <v>148</v>
      </c>
      <c r="K16" s="54"/>
      <c r="L16" s="41"/>
      <c r="M16" s="64"/>
      <c r="N16" s="62"/>
      <c r="O16" s="64"/>
      <c r="P16" s="44"/>
      <c r="Q16" s="45"/>
      <c r="R16" s="46"/>
      <c r="T16" s="72" t="str">
        <f>'[6]SetUp Officials'!P30</f>
        <v>None</v>
      </c>
    </row>
    <row r="17" spans="1:18" s="47" customFormat="1" ht="9.6" customHeight="1">
      <c r="A17" s="49">
        <v>6</v>
      </c>
      <c r="B17" s="37">
        <f>IF($D17="","",VLOOKUP($D17,'[6]Boy''s 18 Si Main Draw Prep'!$A$7:$P$22,15))</f>
        <v>0</v>
      </c>
      <c r="C17" s="37">
        <f>IF($D17="","",VLOOKUP($D17,'[6]Boy''s 18 Si Main Draw Prep'!$A$7:$P$22,16))</f>
        <v>0</v>
      </c>
      <c r="D17" s="38">
        <v>12</v>
      </c>
      <c r="E17" s="37" t="s">
        <v>149</v>
      </c>
      <c r="F17" s="37"/>
      <c r="G17" s="37"/>
      <c r="H17" s="37"/>
      <c r="I17" s="56"/>
      <c r="J17" s="41"/>
      <c r="K17" s="57"/>
      <c r="L17" s="41"/>
      <c r="M17" s="64"/>
      <c r="N17" s="62"/>
      <c r="O17" s="64"/>
      <c r="P17" s="44"/>
      <c r="Q17" s="45"/>
      <c r="R17" s="46"/>
    </row>
    <row r="18" spans="1:18" s="47" customFormat="1" ht="9.6" customHeight="1">
      <c r="A18" s="49"/>
      <c r="B18" s="50"/>
      <c r="C18" s="50"/>
      <c r="D18" s="58"/>
      <c r="E18" s="41"/>
      <c r="F18" s="41"/>
      <c r="G18" s="51"/>
      <c r="H18" s="41"/>
      <c r="I18" s="59"/>
      <c r="J18" s="52"/>
      <c r="K18" s="60"/>
      <c r="L18" s="54" t="s">
        <v>150</v>
      </c>
      <c r="M18" s="73"/>
      <c r="N18" s="62"/>
      <c r="O18" s="64"/>
      <c r="P18" s="44"/>
      <c r="Q18" s="45"/>
      <c r="R18" s="46"/>
    </row>
    <row r="19" spans="1:18" s="47" customFormat="1" ht="9.6" customHeight="1">
      <c r="A19" s="49">
        <v>7</v>
      </c>
      <c r="B19" s="37">
        <f>IF($D19="","",VLOOKUP($D19,'[6]Boy''s 18 Si Main Draw Prep'!$A$7:$P$22,15))</f>
        <v>0</v>
      </c>
      <c r="C19" s="37">
        <f>IF($D19="","",VLOOKUP($D19,'[6]Boy''s 18 Si Main Draw Prep'!$A$7:$P$22,16))</f>
        <v>0</v>
      </c>
      <c r="D19" s="38">
        <v>11</v>
      </c>
      <c r="E19" s="37" t="s">
        <v>151</v>
      </c>
      <c r="F19" s="37"/>
      <c r="G19" s="37"/>
      <c r="H19" s="37"/>
      <c r="I19" s="40"/>
      <c r="J19" s="41"/>
      <c r="K19" s="63"/>
      <c r="L19" s="41" t="s">
        <v>127</v>
      </c>
      <c r="M19" s="62"/>
      <c r="N19" s="62"/>
      <c r="O19" s="64"/>
      <c r="P19" s="44"/>
      <c r="Q19" s="45"/>
      <c r="R19" s="46"/>
    </row>
    <row r="20" spans="1:18" s="47" customFormat="1" ht="9.6" customHeight="1">
      <c r="A20" s="49"/>
      <c r="B20" s="50"/>
      <c r="C20" s="50"/>
      <c r="D20" s="50"/>
      <c r="E20" s="41"/>
      <c r="F20" s="41"/>
      <c r="G20" s="51"/>
      <c r="H20" s="52"/>
      <c r="I20" s="53"/>
      <c r="J20" s="54" t="s">
        <v>150</v>
      </c>
      <c r="K20" s="65"/>
      <c r="L20" s="41"/>
      <c r="M20" s="62"/>
      <c r="N20" s="62"/>
      <c r="O20" s="64"/>
      <c r="P20" s="44"/>
      <c r="Q20" s="45"/>
      <c r="R20" s="46"/>
    </row>
    <row r="21" spans="1:18" s="47" customFormat="1" ht="9.6" customHeight="1">
      <c r="A21" s="49">
        <v>8</v>
      </c>
      <c r="B21" s="37" t="str">
        <f>IF($D21="","",VLOOKUP($D21,'[6]Boy''s 18 Si Main Draw Prep'!$A$7:$P$22,15))</f>
        <v/>
      </c>
      <c r="C21" s="37" t="str">
        <f>IF($D21="","",VLOOKUP($D21,'[6]Boy''s 18 Si Main Draw Prep'!$A$7:$P$22,16))</f>
        <v/>
      </c>
      <c r="D21" s="162"/>
      <c r="E21" s="37" t="s">
        <v>152</v>
      </c>
      <c r="F21" s="37"/>
      <c r="G21" s="37"/>
      <c r="H21" s="37"/>
      <c r="I21" s="66"/>
      <c r="J21" s="41" t="s">
        <v>129</v>
      </c>
      <c r="K21" s="41"/>
      <c r="L21" s="41"/>
      <c r="M21" s="62"/>
      <c r="N21" s="62"/>
      <c r="O21" s="64"/>
      <c r="P21" s="44"/>
      <c r="Q21" s="45"/>
      <c r="R21" s="46"/>
    </row>
    <row r="22" spans="1:18" s="47" customFormat="1" ht="9.6" customHeight="1">
      <c r="A22" s="49"/>
      <c r="B22" s="50"/>
      <c r="C22" s="50"/>
      <c r="D22" s="50"/>
      <c r="E22" s="67"/>
      <c r="F22" s="67"/>
      <c r="G22" s="74"/>
      <c r="H22" s="67"/>
      <c r="I22" s="59"/>
      <c r="J22" s="41"/>
      <c r="K22" s="41"/>
      <c r="L22" s="41"/>
      <c r="M22" s="62"/>
      <c r="N22" s="52" t="s">
        <v>86</v>
      </c>
      <c r="O22" s="60"/>
      <c r="P22" s="167" t="s">
        <v>140</v>
      </c>
      <c r="Q22" s="61"/>
      <c r="R22" s="46"/>
    </row>
    <row r="23" spans="1:18" s="47" customFormat="1" ht="9.6" customHeight="1">
      <c r="A23" s="49">
        <v>9</v>
      </c>
      <c r="B23" s="37">
        <f>IF($D23="","",VLOOKUP($D23,'[6]Boy''s 18 Si Main Draw Prep'!$A$7:$P$22,15))</f>
        <v>0</v>
      </c>
      <c r="C23" s="37">
        <f>IF($D23="","",VLOOKUP($D23,'[6]Boy''s 18 Si Main Draw Prep'!$A$7:$P$22,16))</f>
        <v>0</v>
      </c>
      <c r="D23" s="38">
        <v>9</v>
      </c>
      <c r="E23" s="37" t="s">
        <v>153</v>
      </c>
      <c r="F23" s="37"/>
      <c r="G23" s="37"/>
      <c r="H23" s="37"/>
      <c r="I23" s="40"/>
      <c r="J23" s="41"/>
      <c r="K23" s="41"/>
      <c r="L23" s="41"/>
      <c r="M23" s="62"/>
      <c r="N23" s="41"/>
      <c r="O23" s="64"/>
      <c r="P23" s="67" t="s">
        <v>201</v>
      </c>
      <c r="Q23" s="62"/>
      <c r="R23" s="46"/>
    </row>
    <row r="24" spans="1:18" s="47" customFormat="1" ht="9.6" customHeight="1">
      <c r="A24" s="49"/>
      <c r="B24" s="50"/>
      <c r="C24" s="50"/>
      <c r="D24" s="50"/>
      <c r="E24" s="41"/>
      <c r="F24" s="41"/>
      <c r="G24" s="51"/>
      <c r="H24" s="52"/>
      <c r="I24" s="53"/>
      <c r="J24" s="54" t="s">
        <v>154</v>
      </c>
      <c r="K24" s="54"/>
      <c r="L24" s="41"/>
      <c r="M24" s="62"/>
      <c r="N24" s="62"/>
      <c r="O24" s="64"/>
      <c r="P24" s="44"/>
      <c r="Q24" s="45"/>
      <c r="R24" s="46"/>
    </row>
    <row r="25" spans="1:18" s="47" customFormat="1" ht="9.6" customHeight="1">
      <c r="A25" s="49">
        <v>10</v>
      </c>
      <c r="B25" s="37">
        <f>IF($D25="","",VLOOKUP($D25,'[6]Boy''s 18 Si Main Draw Prep'!$A$7:$P$22,15))</f>
        <v>0</v>
      </c>
      <c r="C25" s="37">
        <f>IF($D25="","",VLOOKUP($D25,'[6]Boy''s 18 Si Main Draw Prep'!$A$7:$P$22,16))</f>
        <v>0</v>
      </c>
      <c r="D25" s="38">
        <v>8</v>
      </c>
      <c r="E25" s="37" t="s">
        <v>155</v>
      </c>
      <c r="F25" s="37"/>
      <c r="G25" s="37"/>
      <c r="H25" s="37"/>
      <c r="I25" s="56"/>
      <c r="J25" s="41" t="s">
        <v>156</v>
      </c>
      <c r="K25" s="57"/>
      <c r="L25" s="41"/>
      <c r="M25" s="62"/>
      <c r="N25" s="62"/>
      <c r="O25" s="64"/>
      <c r="P25" s="44"/>
      <c r="Q25" s="45"/>
      <c r="R25" s="46"/>
    </row>
    <row r="26" spans="1:18" s="47" customFormat="1" ht="9.6" customHeight="1">
      <c r="A26" s="49"/>
      <c r="B26" s="50"/>
      <c r="C26" s="50"/>
      <c r="D26" s="58"/>
      <c r="E26" s="41"/>
      <c r="F26" s="41"/>
      <c r="G26" s="51"/>
      <c r="H26" s="41"/>
      <c r="I26" s="59"/>
      <c r="J26" s="52"/>
      <c r="K26" s="60"/>
      <c r="L26" s="54" t="s">
        <v>154</v>
      </c>
      <c r="M26" s="61"/>
      <c r="N26" s="62"/>
      <c r="O26" s="64"/>
      <c r="P26" s="44"/>
      <c r="Q26" s="45"/>
      <c r="R26" s="46"/>
    </row>
    <row r="27" spans="1:18" s="47" customFormat="1" ht="9.6" customHeight="1">
      <c r="A27" s="49">
        <v>11</v>
      </c>
      <c r="B27" s="37">
        <f>IF($D27="","",VLOOKUP($D27,'[6]Boy''s 18 Si Main Draw Prep'!$A$7:$P$22,15))</f>
        <v>0</v>
      </c>
      <c r="C27" s="37">
        <f>IF($D27="","",VLOOKUP($D27,'[6]Boy''s 18 Si Main Draw Prep'!$A$7:$P$22,16))</f>
        <v>0</v>
      </c>
      <c r="D27" s="38">
        <v>10</v>
      </c>
      <c r="E27" s="37" t="s">
        <v>141</v>
      </c>
      <c r="F27" s="37"/>
      <c r="G27" s="37"/>
      <c r="H27" s="37"/>
      <c r="I27" s="40"/>
      <c r="J27" s="41"/>
      <c r="K27" s="63"/>
      <c r="L27" s="41" t="s">
        <v>157</v>
      </c>
      <c r="M27" s="64"/>
      <c r="N27" s="62"/>
      <c r="O27" s="64"/>
      <c r="P27" s="44"/>
      <c r="Q27" s="45"/>
      <c r="R27" s="46"/>
    </row>
    <row r="28" spans="1:18" s="47" customFormat="1" ht="9.6" customHeight="1">
      <c r="A28" s="36"/>
      <c r="B28" s="50"/>
      <c r="C28" s="50"/>
      <c r="D28" s="58"/>
      <c r="E28" s="41"/>
      <c r="F28" s="41"/>
      <c r="G28" s="51"/>
      <c r="H28" s="52"/>
      <c r="I28" s="53"/>
      <c r="J28" s="54" t="s">
        <v>158</v>
      </c>
      <c r="K28" s="65"/>
      <c r="L28" s="41"/>
      <c r="M28" s="64"/>
      <c r="N28" s="62"/>
      <c r="O28" s="64"/>
      <c r="P28" s="44"/>
      <c r="Q28" s="45"/>
      <c r="R28" s="46"/>
    </row>
    <row r="29" spans="1:18" s="47" customFormat="1" ht="9.6" customHeight="1">
      <c r="A29" s="36">
        <v>12</v>
      </c>
      <c r="B29" s="37">
        <f>IF($D29="","",VLOOKUP($D29,'[6]Boy''s 18 Si Main Draw Prep'!$A$7:$P$22,15))</f>
        <v>0</v>
      </c>
      <c r="C29" s="37">
        <f>IF($D29="","",VLOOKUP($D29,'[6]Boy''s 18 Si Main Draw Prep'!$A$7:$P$22,16))</f>
        <v>0</v>
      </c>
      <c r="D29" s="38">
        <v>5</v>
      </c>
      <c r="E29" s="37" t="s">
        <v>159</v>
      </c>
      <c r="F29" s="39"/>
      <c r="G29" s="39"/>
      <c r="H29" s="39"/>
      <c r="I29" s="66"/>
      <c r="J29" s="41"/>
      <c r="K29" s="41"/>
      <c r="L29" s="41"/>
      <c r="M29" s="64"/>
      <c r="N29" s="62"/>
      <c r="O29" s="64"/>
      <c r="P29" s="44"/>
      <c r="Q29" s="45"/>
      <c r="R29" s="46"/>
    </row>
    <row r="30" spans="1:18" s="47" customFormat="1" ht="9.6" customHeight="1">
      <c r="A30" s="49"/>
      <c r="B30" s="50"/>
      <c r="C30" s="50"/>
      <c r="D30" s="58"/>
      <c r="E30" s="41"/>
      <c r="F30" s="41"/>
      <c r="G30" s="51"/>
      <c r="H30" s="67"/>
      <c r="I30" s="59"/>
      <c r="J30" s="41"/>
      <c r="K30" s="41"/>
      <c r="L30" s="52" t="s">
        <v>86</v>
      </c>
      <c r="M30" s="60"/>
      <c r="N30" s="54" t="s">
        <v>154</v>
      </c>
      <c r="O30" s="73"/>
      <c r="P30" s="44"/>
      <c r="Q30" s="45"/>
      <c r="R30" s="46"/>
    </row>
    <row r="31" spans="1:18" s="47" customFormat="1" ht="9.6" customHeight="1">
      <c r="A31" s="49">
        <v>13</v>
      </c>
      <c r="B31" s="37">
        <f>IF($D31="","",VLOOKUP($D31,'[6]Boy''s 18 Si Main Draw Prep'!$A$7:$P$22,15))</f>
        <v>0</v>
      </c>
      <c r="C31" s="37">
        <f>IF($D31="","",VLOOKUP($D31,'[6]Boy''s 18 Si Main Draw Prep'!$A$7:$P$22,16))</f>
        <v>0</v>
      </c>
      <c r="D31" s="38">
        <v>12</v>
      </c>
      <c r="E31" s="37" t="s">
        <v>160</v>
      </c>
      <c r="F31" s="37"/>
      <c r="G31" s="37"/>
      <c r="H31" s="37"/>
      <c r="I31" s="68"/>
      <c r="J31" s="41"/>
      <c r="K31" s="41"/>
      <c r="L31" s="41"/>
      <c r="M31" s="64"/>
      <c r="N31" s="41" t="s">
        <v>156</v>
      </c>
      <c r="O31" s="62"/>
      <c r="P31" s="44"/>
      <c r="Q31" s="45"/>
      <c r="R31" s="46"/>
    </row>
    <row r="32" spans="1:18" s="47" customFormat="1" ht="9.6" customHeight="1">
      <c r="A32" s="49"/>
      <c r="B32" s="50"/>
      <c r="C32" s="50"/>
      <c r="D32" s="58"/>
      <c r="E32" s="41"/>
      <c r="F32" s="41"/>
      <c r="G32" s="51"/>
      <c r="H32" s="52"/>
      <c r="I32" s="53"/>
      <c r="J32" s="54" t="s">
        <v>161</v>
      </c>
      <c r="K32" s="54"/>
      <c r="L32" s="41"/>
      <c r="M32" s="64"/>
      <c r="N32" s="62"/>
      <c r="O32" s="62"/>
      <c r="P32" s="44"/>
      <c r="Q32" s="45"/>
      <c r="R32" s="46"/>
    </row>
    <row r="33" spans="1:18" s="47" customFormat="1" ht="9.6" customHeight="1">
      <c r="A33" s="49">
        <v>14</v>
      </c>
      <c r="B33" s="37" t="str">
        <f>IF($D33="","",VLOOKUP($D33,'[6]Boy''s 18 Si Main Draw Prep'!$A$7:$P$22,15))</f>
        <v/>
      </c>
      <c r="C33" s="37" t="str">
        <f>IF($D33="","",VLOOKUP($D33,'[6]Boy''s 18 Si Main Draw Prep'!$A$7:$P$22,16))</f>
        <v/>
      </c>
      <c r="D33" s="38"/>
      <c r="E33" s="37" t="s">
        <v>162</v>
      </c>
      <c r="F33" s="37"/>
      <c r="G33" s="37"/>
      <c r="H33" s="37"/>
      <c r="I33" s="56"/>
      <c r="J33" s="41" t="s">
        <v>91</v>
      </c>
      <c r="K33" s="57"/>
      <c r="L33" s="41"/>
      <c r="M33" s="64"/>
      <c r="N33" s="62"/>
      <c r="O33" s="62"/>
      <c r="P33" s="44"/>
      <c r="Q33" s="45"/>
      <c r="R33" s="46"/>
    </row>
    <row r="34" spans="1:18" s="47" customFormat="1" ht="9.6" customHeight="1">
      <c r="A34" s="49"/>
      <c r="B34" s="50"/>
      <c r="C34" s="50"/>
      <c r="D34" s="58"/>
      <c r="E34" s="41"/>
      <c r="F34" s="41"/>
      <c r="G34" s="51"/>
      <c r="H34" s="41"/>
      <c r="I34" s="59"/>
      <c r="J34" s="52"/>
      <c r="K34" s="60"/>
      <c r="L34" s="54" t="s">
        <v>161</v>
      </c>
      <c r="M34" s="73"/>
      <c r="N34" s="62"/>
      <c r="O34" s="62"/>
      <c r="P34" s="44"/>
      <c r="Q34" s="45"/>
      <c r="R34" s="46"/>
    </row>
    <row r="35" spans="1:18" s="47" customFormat="1" ht="9.6" customHeight="1">
      <c r="A35" s="49">
        <v>15</v>
      </c>
      <c r="B35" s="37">
        <f>IF($D35="","",VLOOKUP($D35,'[6]Boy''s 18 Si Main Draw Prep'!$A$7:$P$22,15))</f>
        <v>0</v>
      </c>
      <c r="C35" s="37">
        <f>IF($D35="","",VLOOKUP($D35,'[6]Boy''s 18 Si Main Draw Prep'!$A$7:$P$22,16))</f>
        <v>0</v>
      </c>
      <c r="D35" s="38">
        <v>12</v>
      </c>
      <c r="E35" s="37" t="s">
        <v>141</v>
      </c>
      <c r="F35" s="37"/>
      <c r="G35" s="37"/>
      <c r="H35" s="37"/>
      <c r="I35" s="40"/>
      <c r="J35" s="41"/>
      <c r="K35" s="63"/>
      <c r="L35" s="41" t="s">
        <v>91</v>
      </c>
      <c r="M35" s="62"/>
      <c r="N35" s="62"/>
      <c r="O35" s="62"/>
      <c r="P35" s="44"/>
      <c r="Q35" s="45"/>
      <c r="R35" s="46"/>
    </row>
    <row r="36" spans="1:18" s="47" customFormat="1" ht="9.6" customHeight="1">
      <c r="A36" s="49"/>
      <c r="B36" s="50"/>
      <c r="C36" s="50"/>
      <c r="D36" s="50"/>
      <c r="E36" s="41"/>
      <c r="F36" s="41"/>
      <c r="G36" s="51"/>
      <c r="H36" s="52"/>
      <c r="I36" s="53" t="s">
        <v>21</v>
      </c>
      <c r="J36" s="54" t="s">
        <v>97</v>
      </c>
      <c r="K36" s="65"/>
      <c r="L36" s="41"/>
      <c r="M36" s="62"/>
      <c r="N36" s="62"/>
      <c r="O36" s="62"/>
      <c r="P36" s="44"/>
      <c r="Q36" s="45"/>
      <c r="R36" s="46"/>
    </row>
    <row r="37" spans="1:18" s="47" customFormat="1" ht="9.6" customHeight="1">
      <c r="A37" s="36">
        <v>16</v>
      </c>
      <c r="B37" s="37">
        <f>IF($D37="","",VLOOKUP($D37,'[6]Boy''s 18 Si Main Draw Prep'!$A$7:$P$22,15))</f>
        <v>0</v>
      </c>
      <c r="C37" s="37">
        <f>IF($D37="","",VLOOKUP($D37,'[6]Boy''s 18 Si Main Draw Prep'!$A$7:$P$22,16))</f>
        <v>0</v>
      </c>
      <c r="D37" s="38">
        <v>2</v>
      </c>
      <c r="E37" s="39" t="s">
        <v>163</v>
      </c>
      <c r="F37" s="39"/>
      <c r="G37" s="37"/>
      <c r="H37" s="39">
        <f>IF($D37="","",VLOOKUP($D37,'[6]Boy''s 18 Si Main Draw Prep'!$A$7:$P$22,4))</f>
        <v>0</v>
      </c>
      <c r="I37" s="66"/>
      <c r="J37" s="41"/>
      <c r="K37" s="41"/>
      <c r="L37" s="41"/>
      <c r="M37" s="62"/>
      <c r="N37" s="62"/>
      <c r="O37" s="62"/>
      <c r="P37" s="44"/>
      <c r="Q37" s="45"/>
      <c r="R37" s="46"/>
    </row>
    <row r="38" spans="1:18" s="47" customFormat="1" ht="9.6" customHeight="1">
      <c r="A38" s="78"/>
      <c r="B38" s="50"/>
      <c r="C38" s="50"/>
      <c r="D38" s="50"/>
      <c r="E38" s="67"/>
      <c r="F38" s="67"/>
      <c r="G38" s="74"/>
      <c r="H38" s="41"/>
      <c r="I38" s="59"/>
      <c r="J38" s="41"/>
      <c r="K38" s="41"/>
      <c r="L38" s="41"/>
      <c r="M38" s="62"/>
      <c r="N38" s="62"/>
      <c r="O38" s="62"/>
      <c r="P38" s="44"/>
      <c r="Q38" s="45"/>
      <c r="R38" s="46"/>
    </row>
    <row r="39" spans="1:18" s="47" customFormat="1" ht="9.6" customHeight="1">
      <c r="A39" s="79"/>
      <c r="B39" s="80"/>
      <c r="C39" s="80"/>
      <c r="D39" s="50"/>
      <c r="E39" s="80"/>
      <c r="F39" s="80"/>
      <c r="G39" s="80"/>
      <c r="H39" s="80"/>
      <c r="I39" s="50"/>
      <c r="J39" s="80"/>
      <c r="K39" s="80"/>
      <c r="L39" s="80"/>
      <c r="M39" s="81"/>
      <c r="N39" s="81"/>
      <c r="O39" s="81"/>
      <c r="P39" s="44"/>
      <c r="Q39" s="45"/>
      <c r="R39" s="46"/>
    </row>
    <row r="40" spans="1:18" s="47" customFormat="1" ht="9.6" hidden="1" customHeight="1">
      <c r="A40" s="78"/>
      <c r="B40" s="50"/>
      <c r="C40" s="50"/>
      <c r="D40" s="50"/>
      <c r="E40" s="80"/>
      <c r="F40" s="80"/>
      <c r="H40" s="82"/>
      <c r="I40" s="50"/>
      <c r="J40" s="80"/>
      <c r="K40" s="80"/>
      <c r="L40" s="80"/>
      <c r="M40" s="81"/>
      <c r="N40" s="81"/>
      <c r="O40" s="81"/>
      <c r="P40" s="44"/>
      <c r="Q40" s="45"/>
      <c r="R40" s="46"/>
    </row>
    <row r="41" spans="1:18" s="47" customFormat="1" ht="9.6" hidden="1" customHeight="1">
      <c r="A41" s="78"/>
      <c r="B41" s="80"/>
      <c r="C41" s="80"/>
      <c r="D41" s="50"/>
      <c r="E41" s="80"/>
      <c r="F41" s="80"/>
      <c r="G41" s="80"/>
      <c r="H41" s="80"/>
      <c r="I41" s="50"/>
      <c r="J41" s="80"/>
      <c r="K41" s="83"/>
      <c r="L41" s="80"/>
      <c r="M41" s="81"/>
      <c r="N41" s="81"/>
      <c r="O41" s="81"/>
      <c r="P41" s="44"/>
      <c r="Q41" s="45"/>
      <c r="R41" s="46"/>
    </row>
    <row r="42" spans="1:18" s="47" customFormat="1" ht="9.6" hidden="1" customHeight="1">
      <c r="A42" s="78"/>
      <c r="B42" s="50"/>
      <c r="C42" s="50"/>
      <c r="D42" s="50"/>
      <c r="E42" s="80"/>
      <c r="F42" s="80"/>
      <c r="H42" s="80"/>
      <c r="I42" s="50"/>
      <c r="J42" s="82"/>
      <c r="K42" s="50"/>
      <c r="L42" s="80"/>
      <c r="M42" s="81"/>
      <c r="N42" s="81"/>
      <c r="O42" s="81"/>
      <c r="P42" s="44"/>
      <c r="Q42" s="45"/>
      <c r="R42" s="46"/>
    </row>
    <row r="43" spans="1:18" s="47" customFormat="1" ht="9.6" hidden="1" customHeight="1">
      <c r="A43" s="78"/>
      <c r="B43" s="80"/>
      <c r="C43" s="80"/>
      <c r="D43" s="50"/>
      <c r="E43" s="80"/>
      <c r="F43" s="80"/>
      <c r="G43" s="80"/>
      <c r="H43" s="80"/>
      <c r="I43" s="50"/>
      <c r="J43" s="80"/>
      <c r="K43" s="80"/>
      <c r="L43" s="80"/>
      <c r="M43" s="81"/>
      <c r="N43" s="81"/>
      <c r="O43" s="81"/>
      <c r="P43" s="44"/>
      <c r="Q43" s="45"/>
      <c r="R43" s="84"/>
    </row>
    <row r="44" spans="1:18" s="47" customFormat="1" ht="9.6" hidden="1" customHeight="1">
      <c r="A44" s="78"/>
      <c r="B44" s="50"/>
      <c r="C44" s="50"/>
      <c r="D44" s="50"/>
      <c r="E44" s="80"/>
      <c r="F44" s="80"/>
      <c r="H44" s="82"/>
      <c r="I44" s="50"/>
      <c r="J44" s="80"/>
      <c r="K44" s="80"/>
      <c r="L44" s="80"/>
      <c r="M44" s="81"/>
      <c r="N44" s="81"/>
      <c r="O44" s="81"/>
      <c r="P44" s="44"/>
      <c r="Q44" s="45"/>
      <c r="R44" s="46"/>
    </row>
    <row r="45" spans="1:18" s="47" customFormat="1" ht="9.6" hidden="1" customHeight="1">
      <c r="A45" s="78"/>
      <c r="B45" s="80"/>
      <c r="C45" s="80"/>
      <c r="D45" s="50"/>
      <c r="E45" s="80"/>
      <c r="F45" s="80"/>
      <c r="G45" s="80"/>
      <c r="H45" s="80"/>
      <c r="I45" s="50"/>
      <c r="J45" s="80"/>
      <c r="K45" s="80"/>
      <c r="L45" s="80"/>
      <c r="M45" s="81"/>
      <c r="N45" s="81"/>
      <c r="O45" s="81"/>
      <c r="P45" s="44"/>
      <c r="Q45" s="45"/>
      <c r="R45" s="46"/>
    </row>
    <row r="46" spans="1:18" s="47" customFormat="1" ht="9.6" hidden="1" customHeight="1">
      <c r="A46" s="78"/>
      <c r="B46" s="50"/>
      <c r="C46" s="50"/>
      <c r="D46" s="50"/>
      <c r="E46" s="80"/>
      <c r="F46" s="80"/>
      <c r="H46" s="80"/>
      <c r="I46" s="50"/>
      <c r="J46" s="80"/>
      <c r="K46" s="80"/>
      <c r="L46" s="82"/>
      <c r="M46" s="50"/>
      <c r="N46" s="80"/>
      <c r="O46" s="81"/>
      <c r="P46" s="44"/>
      <c r="Q46" s="45"/>
      <c r="R46" s="46"/>
    </row>
    <row r="47" spans="1:18" s="47" customFormat="1" ht="9.6" hidden="1" customHeight="1">
      <c r="A47" s="78"/>
      <c r="B47" s="80"/>
      <c r="C47" s="80"/>
      <c r="D47" s="50"/>
      <c r="E47" s="80"/>
      <c r="F47" s="80"/>
      <c r="G47" s="80"/>
      <c r="H47" s="80"/>
      <c r="I47" s="50"/>
      <c r="J47" s="80"/>
      <c r="K47" s="80"/>
      <c r="L47" s="80"/>
      <c r="M47" s="81"/>
      <c r="N47" s="80"/>
      <c r="O47" s="81"/>
      <c r="P47" s="44"/>
      <c r="Q47" s="45"/>
      <c r="R47" s="46"/>
    </row>
    <row r="48" spans="1:18" s="47" customFormat="1" ht="9.6" hidden="1" customHeight="1">
      <c r="A48" s="78"/>
      <c r="B48" s="50"/>
      <c r="C48" s="50"/>
      <c r="D48" s="50"/>
      <c r="E48" s="80"/>
      <c r="F48" s="80"/>
      <c r="H48" s="82"/>
      <c r="I48" s="50"/>
      <c r="J48" s="80"/>
      <c r="K48" s="80"/>
      <c r="L48" s="80"/>
      <c r="M48" s="81"/>
      <c r="N48" s="81"/>
      <c r="O48" s="81"/>
      <c r="P48" s="44"/>
      <c r="Q48" s="45"/>
      <c r="R48" s="46"/>
    </row>
    <row r="49" spans="1:18" s="47" customFormat="1" ht="9.6" hidden="1" customHeight="1">
      <c r="A49" s="78"/>
      <c r="B49" s="80"/>
      <c r="C49" s="80"/>
      <c r="D49" s="50"/>
      <c r="E49" s="80"/>
      <c r="F49" s="80"/>
      <c r="G49" s="80"/>
      <c r="H49" s="80"/>
      <c r="I49" s="50"/>
      <c r="J49" s="80"/>
      <c r="K49" s="83"/>
      <c r="L49" s="80"/>
      <c r="M49" s="81"/>
      <c r="N49" s="81"/>
      <c r="O49" s="81"/>
      <c r="P49" s="44"/>
      <c r="Q49" s="45"/>
      <c r="R49" s="46"/>
    </row>
    <row r="50" spans="1:18" s="47" customFormat="1" ht="9.6" hidden="1" customHeight="1">
      <c r="A50" s="78"/>
      <c r="B50" s="50"/>
      <c r="C50" s="50"/>
      <c r="D50" s="50"/>
      <c r="E50" s="80"/>
      <c r="F50" s="80"/>
      <c r="H50" s="80"/>
      <c r="I50" s="50"/>
      <c r="J50" s="82"/>
      <c r="K50" s="50"/>
      <c r="L50" s="80"/>
      <c r="M50" s="81"/>
      <c r="N50" s="81"/>
      <c r="O50" s="81"/>
      <c r="P50" s="44"/>
      <c r="Q50" s="45"/>
      <c r="R50" s="46"/>
    </row>
    <row r="51" spans="1:18" s="47" customFormat="1" ht="9.6" hidden="1" customHeight="1">
      <c r="A51" s="78"/>
      <c r="B51" s="80"/>
      <c r="C51" s="80"/>
      <c r="D51" s="50"/>
      <c r="E51" s="80"/>
      <c r="F51" s="80"/>
      <c r="G51" s="80"/>
      <c r="H51" s="80"/>
      <c r="I51" s="50"/>
      <c r="J51" s="80"/>
      <c r="K51" s="80"/>
      <c r="L51" s="80"/>
      <c r="M51" s="81"/>
      <c r="N51" s="81"/>
      <c r="O51" s="81"/>
      <c r="P51" s="44"/>
      <c r="Q51" s="45"/>
      <c r="R51" s="46"/>
    </row>
    <row r="52" spans="1:18" s="47" customFormat="1" ht="9.6" hidden="1" customHeight="1">
      <c r="A52" s="78"/>
      <c r="B52" s="50"/>
      <c r="C52" s="50"/>
      <c r="D52" s="50"/>
      <c r="E52" s="80"/>
      <c r="F52" s="80"/>
      <c r="H52" s="82"/>
      <c r="I52" s="50"/>
      <c r="J52" s="80"/>
      <c r="K52" s="80"/>
      <c r="L52" s="80"/>
      <c r="M52" s="81"/>
      <c r="N52" s="81"/>
      <c r="O52" s="81"/>
      <c r="P52" s="44"/>
      <c r="Q52" s="45"/>
      <c r="R52" s="46"/>
    </row>
    <row r="53" spans="1:18" s="47" customFormat="1" ht="9.6" hidden="1" customHeight="1">
      <c r="A53" s="79"/>
      <c r="B53" s="80"/>
      <c r="C53" s="80"/>
      <c r="D53" s="50"/>
      <c r="E53" s="80"/>
      <c r="F53" s="80"/>
      <c r="G53" s="80"/>
      <c r="H53" s="80"/>
      <c r="I53" s="50"/>
      <c r="J53" s="80"/>
      <c r="K53" s="80"/>
      <c r="L53" s="80"/>
      <c r="M53" s="80"/>
      <c r="N53" s="42"/>
      <c r="O53" s="42"/>
      <c r="P53" s="44"/>
      <c r="Q53" s="45"/>
      <c r="R53" s="46"/>
    </row>
    <row r="54" spans="1:18" s="47" customFormat="1" ht="9.6" hidden="1" customHeight="1">
      <c r="A54" s="78"/>
      <c r="B54" s="50"/>
      <c r="C54" s="50"/>
      <c r="D54" s="50"/>
      <c r="E54" s="67"/>
      <c r="F54" s="67"/>
      <c r="G54" s="74"/>
      <c r="H54" s="41"/>
      <c r="I54" s="59"/>
      <c r="J54" s="41"/>
      <c r="K54" s="41"/>
      <c r="L54" s="41"/>
      <c r="M54" s="62"/>
      <c r="N54" s="62"/>
      <c r="O54" s="62"/>
      <c r="P54" s="44"/>
      <c r="Q54" s="45"/>
      <c r="R54" s="46"/>
    </row>
    <row r="55" spans="1:18" s="47" customFormat="1" ht="9.6" hidden="1" customHeight="1">
      <c r="A55" s="79"/>
      <c r="B55" s="80"/>
      <c r="C55" s="80"/>
      <c r="D55" s="50"/>
      <c r="E55" s="80"/>
      <c r="F55" s="80"/>
      <c r="G55" s="80"/>
      <c r="H55" s="80"/>
      <c r="I55" s="50"/>
      <c r="J55" s="80"/>
      <c r="K55" s="80"/>
      <c r="L55" s="80"/>
      <c r="M55" s="81"/>
      <c r="N55" s="81"/>
      <c r="O55" s="81"/>
      <c r="P55" s="44"/>
      <c r="Q55" s="45"/>
      <c r="R55" s="46"/>
    </row>
    <row r="56" spans="1:18" s="47" customFormat="1" ht="9.6" hidden="1" customHeight="1">
      <c r="A56" s="78"/>
      <c r="B56" s="50"/>
      <c r="C56" s="50"/>
      <c r="D56" s="50"/>
      <c r="E56" s="80"/>
      <c r="F56" s="80"/>
      <c r="H56" s="82"/>
      <c r="I56" s="50"/>
      <c r="J56" s="80"/>
      <c r="K56" s="80"/>
      <c r="L56" s="80"/>
      <c r="M56" s="81"/>
      <c r="N56" s="81"/>
      <c r="O56" s="81"/>
      <c r="P56" s="44"/>
      <c r="Q56" s="45"/>
      <c r="R56" s="46"/>
    </row>
    <row r="57" spans="1:18" s="47" customFormat="1" ht="9.6" hidden="1" customHeight="1">
      <c r="A57" s="78"/>
      <c r="B57" s="80"/>
      <c r="C57" s="80"/>
      <c r="D57" s="50"/>
      <c r="E57" s="80"/>
      <c r="F57" s="80"/>
      <c r="G57" s="80"/>
      <c r="H57" s="80"/>
      <c r="I57" s="50"/>
      <c r="J57" s="80"/>
      <c r="K57" s="83"/>
      <c r="L57" s="80"/>
      <c r="M57" s="81"/>
      <c r="N57" s="81"/>
      <c r="O57" s="81"/>
      <c r="P57" s="44"/>
      <c r="Q57" s="45"/>
      <c r="R57" s="46"/>
    </row>
    <row r="58" spans="1:18" s="47" customFormat="1" ht="9.6" hidden="1" customHeight="1">
      <c r="A58" s="78"/>
      <c r="B58" s="50"/>
      <c r="C58" s="50"/>
      <c r="D58" s="50"/>
      <c r="E58" s="80"/>
      <c r="F58" s="80"/>
      <c r="H58" s="80"/>
      <c r="I58" s="50"/>
      <c r="J58" s="82"/>
      <c r="K58" s="50"/>
      <c r="L58" s="80"/>
      <c r="M58" s="81"/>
      <c r="N58" s="81"/>
      <c r="O58" s="81"/>
      <c r="P58" s="44"/>
      <c r="Q58" s="45"/>
      <c r="R58" s="46"/>
    </row>
    <row r="59" spans="1:18" s="47" customFormat="1" ht="9.6" hidden="1" customHeight="1">
      <c r="A59" s="78"/>
      <c r="B59" s="80"/>
      <c r="C59" s="80"/>
      <c r="D59" s="50"/>
      <c r="E59" s="80"/>
      <c r="F59" s="80"/>
      <c r="G59" s="80"/>
      <c r="H59" s="80"/>
      <c r="I59" s="50"/>
      <c r="J59" s="80"/>
      <c r="K59" s="80"/>
      <c r="L59" s="80"/>
      <c r="M59" s="81"/>
      <c r="N59" s="81"/>
      <c r="O59" s="81"/>
      <c r="P59" s="44"/>
      <c r="Q59" s="45"/>
      <c r="R59" s="84"/>
    </row>
    <row r="60" spans="1:18" s="47" customFormat="1" ht="9.6" hidden="1" customHeight="1">
      <c r="A60" s="78"/>
      <c r="B60" s="50"/>
      <c r="C60" s="50"/>
      <c r="D60" s="50"/>
      <c r="E60" s="80"/>
      <c r="F60" s="80"/>
      <c r="H60" s="82"/>
      <c r="I60" s="50"/>
      <c r="J60" s="80"/>
      <c r="K60" s="80"/>
      <c r="L60" s="80"/>
      <c r="M60" s="81"/>
      <c r="N60" s="81"/>
      <c r="O60" s="81"/>
      <c r="P60" s="44"/>
      <c r="Q60" s="45"/>
      <c r="R60" s="46"/>
    </row>
    <row r="61" spans="1:18" s="47" customFormat="1" ht="9.6" hidden="1" customHeight="1">
      <c r="A61" s="78"/>
      <c r="B61" s="80"/>
      <c r="C61" s="80"/>
      <c r="D61" s="50"/>
      <c r="E61" s="80"/>
      <c r="F61" s="80"/>
      <c r="G61" s="80"/>
      <c r="H61" s="80"/>
      <c r="I61" s="50"/>
      <c r="J61" s="80"/>
      <c r="K61" s="80"/>
      <c r="L61" s="80"/>
      <c r="M61" s="81"/>
      <c r="N61" s="81"/>
      <c r="O61" s="81"/>
      <c r="P61" s="44"/>
      <c r="Q61" s="45"/>
      <c r="R61" s="46"/>
    </row>
    <row r="62" spans="1:18" s="47" customFormat="1" ht="9.6" hidden="1" customHeight="1">
      <c r="A62" s="78"/>
      <c r="B62" s="50"/>
      <c r="C62" s="50"/>
      <c r="D62" s="50"/>
      <c r="E62" s="80"/>
      <c r="F62" s="80"/>
      <c r="H62" s="80"/>
      <c r="I62" s="50"/>
      <c r="J62" s="80"/>
      <c r="K62" s="80"/>
      <c r="L62" s="82"/>
      <c r="M62" s="50"/>
      <c r="N62" s="80"/>
      <c r="O62" s="81"/>
      <c r="P62" s="44"/>
      <c r="Q62" s="45"/>
      <c r="R62" s="46"/>
    </row>
    <row r="63" spans="1:18" s="47" customFormat="1" ht="9.6" hidden="1" customHeight="1">
      <c r="A63" s="78"/>
      <c r="B63" s="80"/>
      <c r="C63" s="80"/>
      <c r="D63" s="50"/>
      <c r="E63" s="80"/>
      <c r="F63" s="80"/>
      <c r="G63" s="80"/>
      <c r="H63" s="80"/>
      <c r="I63" s="50"/>
      <c r="J63" s="80"/>
      <c r="K63" s="80"/>
      <c r="L63" s="80"/>
      <c r="M63" s="81"/>
      <c r="N63" s="80"/>
      <c r="O63" s="81"/>
      <c r="P63" s="44"/>
      <c r="Q63" s="45"/>
      <c r="R63" s="46"/>
    </row>
    <row r="64" spans="1:18" s="47" customFormat="1" ht="9.6" hidden="1" customHeight="1">
      <c r="A64" s="78"/>
      <c r="B64" s="50"/>
      <c r="C64" s="50"/>
      <c r="D64" s="50"/>
      <c r="E64" s="80"/>
      <c r="F64" s="80"/>
      <c r="H64" s="82"/>
      <c r="I64" s="50"/>
      <c r="J64" s="80"/>
      <c r="K64" s="80"/>
      <c r="L64" s="80"/>
      <c r="M64" s="81"/>
      <c r="N64" s="81"/>
      <c r="O64" s="81"/>
      <c r="P64" s="44"/>
      <c r="Q64" s="45"/>
      <c r="R64" s="46"/>
    </row>
    <row r="65" spans="1:18" s="47" customFormat="1" ht="9.6" hidden="1" customHeight="1">
      <c r="A65" s="78"/>
      <c r="B65" s="80"/>
      <c r="C65" s="80"/>
      <c r="D65" s="50"/>
      <c r="E65" s="80"/>
      <c r="F65" s="80"/>
      <c r="G65" s="80"/>
      <c r="H65" s="80"/>
      <c r="I65" s="50"/>
      <c r="J65" s="80"/>
      <c r="K65" s="83"/>
      <c r="L65" s="80"/>
      <c r="M65" s="81"/>
      <c r="N65" s="81"/>
      <c r="O65" s="81"/>
      <c r="P65" s="44"/>
      <c r="Q65" s="45"/>
      <c r="R65" s="46"/>
    </row>
    <row r="66" spans="1:18" s="47" customFormat="1" ht="9.6" hidden="1" customHeight="1">
      <c r="A66" s="78"/>
      <c r="B66" s="50"/>
      <c r="C66" s="50"/>
      <c r="D66" s="50"/>
      <c r="E66" s="80"/>
      <c r="F66" s="80"/>
      <c r="H66" s="80"/>
      <c r="I66" s="50"/>
      <c r="J66" s="82"/>
      <c r="K66" s="50"/>
      <c r="L66" s="80"/>
      <c r="M66" s="81"/>
      <c r="N66" s="81"/>
      <c r="O66" s="81"/>
      <c r="P66" s="44"/>
      <c r="Q66" s="45"/>
      <c r="R66" s="46"/>
    </row>
    <row r="67" spans="1:18" s="47" customFormat="1" ht="9.6" hidden="1" customHeight="1">
      <c r="A67" s="78"/>
      <c r="B67" s="80"/>
      <c r="C67" s="80"/>
      <c r="D67" s="50"/>
      <c r="E67" s="80"/>
      <c r="F67" s="80"/>
      <c r="G67" s="80"/>
      <c r="H67" s="80"/>
      <c r="I67" s="50"/>
      <c r="J67" s="80"/>
      <c r="K67" s="80"/>
      <c r="L67" s="80"/>
      <c r="M67" s="81"/>
      <c r="N67" s="81"/>
      <c r="O67" s="81"/>
      <c r="P67" s="44"/>
      <c r="Q67" s="45"/>
      <c r="R67" s="46"/>
    </row>
    <row r="68" spans="1:18" s="47" customFormat="1" ht="9.6" hidden="1" customHeight="1">
      <c r="A68" s="78"/>
      <c r="B68" s="50"/>
      <c r="C68" s="50"/>
      <c r="D68" s="50"/>
      <c r="E68" s="80"/>
      <c r="F68" s="80"/>
      <c r="H68" s="82"/>
      <c r="I68" s="50"/>
      <c r="J68" s="80"/>
      <c r="K68" s="80"/>
      <c r="L68" s="80"/>
      <c r="M68" s="81"/>
      <c r="N68" s="81"/>
      <c r="O68" s="81"/>
      <c r="P68" s="44"/>
      <c r="Q68" s="45"/>
      <c r="R68" s="46"/>
    </row>
    <row r="69" spans="1:18" s="47" customFormat="1" ht="9.6" hidden="1" customHeight="1">
      <c r="A69" s="79"/>
      <c r="B69" s="80"/>
      <c r="C69" s="80"/>
      <c r="D69" s="50"/>
      <c r="E69" s="80"/>
      <c r="F69" s="80"/>
      <c r="G69" s="80"/>
      <c r="H69" s="80"/>
      <c r="I69" s="50"/>
      <c r="J69" s="80"/>
      <c r="K69" s="80"/>
      <c r="L69" s="80"/>
      <c r="M69" s="80"/>
      <c r="N69" s="42"/>
      <c r="O69" s="42"/>
      <c r="P69" s="44"/>
      <c r="Q69" s="45"/>
      <c r="R69" s="46"/>
    </row>
    <row r="70" spans="1:18" s="91" customFormat="1" ht="6.75" customHeight="1">
      <c r="A70" s="85"/>
      <c r="B70" s="85"/>
      <c r="C70" s="85"/>
      <c r="D70" s="85"/>
      <c r="E70" s="86"/>
      <c r="F70" s="86"/>
      <c r="G70" s="86"/>
      <c r="H70" s="86"/>
      <c r="I70" s="87"/>
      <c r="J70" s="88"/>
      <c r="K70" s="89"/>
      <c r="L70" s="88"/>
      <c r="M70" s="89"/>
      <c r="N70" s="88"/>
      <c r="O70" s="89"/>
      <c r="P70" s="88"/>
      <c r="Q70" s="89"/>
      <c r="R70" s="90"/>
    </row>
    <row r="71" spans="1:18" s="104" customFormat="1" ht="10.5" customHeight="1">
      <c r="A71" s="92" t="s">
        <v>34</v>
      </c>
      <c r="B71" s="93"/>
      <c r="C71" s="94"/>
      <c r="D71" s="95" t="s">
        <v>35</v>
      </c>
      <c r="E71" s="96" t="s">
        <v>36</v>
      </c>
      <c r="F71" s="95"/>
      <c r="G71" s="97"/>
      <c r="H71" s="98"/>
      <c r="I71" s="95" t="s">
        <v>35</v>
      </c>
      <c r="J71" s="96" t="s">
        <v>37</v>
      </c>
      <c r="K71" s="99"/>
      <c r="L71" s="96" t="s">
        <v>38</v>
      </c>
      <c r="M71" s="100"/>
      <c r="N71" s="101" t="s">
        <v>39</v>
      </c>
      <c r="O71" s="101"/>
      <c r="P71" s="102"/>
      <c r="Q71" s="103"/>
    </row>
    <row r="72" spans="1:18" s="104" customFormat="1" ht="9" customHeight="1">
      <c r="A72" s="105" t="s">
        <v>40</v>
      </c>
      <c r="B72" s="106"/>
      <c r="C72" s="107"/>
      <c r="D72" s="108">
        <v>1</v>
      </c>
      <c r="E72" s="109" t="str">
        <f>IF(D72&gt;$Q$79,,UPPER(VLOOKUP(D72,'[6]Boy''s 18 Si Main Draw Prep'!$A$7:$R$134,2)))</f>
        <v>DUKE</v>
      </c>
      <c r="F72" s="110"/>
      <c r="G72" s="109"/>
      <c r="H72" s="111"/>
      <c r="I72" s="112" t="s">
        <v>41</v>
      </c>
      <c r="J72" s="106"/>
      <c r="K72" s="113"/>
      <c r="L72" s="106"/>
      <c r="M72" s="114"/>
      <c r="N72" s="115" t="s">
        <v>42</v>
      </c>
      <c r="O72" s="116"/>
      <c r="P72" s="116"/>
      <c r="Q72" s="117"/>
    </row>
    <row r="73" spans="1:18" s="104" customFormat="1" ht="9" customHeight="1">
      <c r="A73" s="105" t="s">
        <v>43</v>
      </c>
      <c r="B73" s="106"/>
      <c r="C73" s="107"/>
      <c r="D73" s="108">
        <v>2</v>
      </c>
      <c r="E73" s="109" t="str">
        <f>IF(D73&gt;$Q$79,,UPPER(VLOOKUP(D73,'[6]Boy''s 18 Si Main Draw Prep'!$A$7:$R$134,2)))</f>
        <v>HACKSHAW</v>
      </c>
      <c r="F73" s="110"/>
      <c r="G73" s="109"/>
      <c r="H73" s="111"/>
      <c r="I73" s="112" t="s">
        <v>44</v>
      </c>
      <c r="J73" s="106"/>
      <c r="K73" s="113"/>
      <c r="L73" s="106"/>
      <c r="M73" s="114"/>
      <c r="N73" s="118"/>
      <c r="O73" s="119"/>
      <c r="P73" s="120"/>
      <c r="Q73" s="121"/>
    </row>
    <row r="74" spans="1:18" s="104" customFormat="1" ht="9" customHeight="1">
      <c r="A74" s="122" t="s">
        <v>45</v>
      </c>
      <c r="B74" s="120"/>
      <c r="C74" s="123"/>
      <c r="D74" s="108">
        <v>3</v>
      </c>
      <c r="E74" s="109" t="str">
        <f>IF(D74&gt;$Q$79,,UPPER(VLOOKUP(D74,'[6]Boy''s 18 Si Main Draw Prep'!$A$7:$R$134,2)))</f>
        <v>LANSER</v>
      </c>
      <c r="F74" s="110"/>
      <c r="G74" s="109"/>
      <c r="H74" s="111"/>
      <c r="I74" s="112" t="s">
        <v>46</v>
      </c>
      <c r="J74" s="106"/>
      <c r="K74" s="113"/>
      <c r="L74" s="106"/>
      <c r="M74" s="114"/>
      <c r="N74" s="115" t="s">
        <v>47</v>
      </c>
      <c r="O74" s="116"/>
      <c r="P74" s="116"/>
      <c r="Q74" s="117"/>
    </row>
    <row r="75" spans="1:18" s="104" customFormat="1" ht="9" customHeight="1">
      <c r="A75" s="124"/>
      <c r="B75" s="24"/>
      <c r="C75" s="125"/>
      <c r="D75" s="108">
        <v>4</v>
      </c>
      <c r="E75" s="109">
        <f>IF(D75&gt;$Q$79,,UPPER(VLOOKUP(D75,'[6]Boy''s 18 Si Main Draw Prep'!$A$7:$R$134,2)))</f>
        <v>0</v>
      </c>
      <c r="F75" s="110"/>
      <c r="G75" s="109"/>
      <c r="H75" s="111"/>
      <c r="I75" s="112" t="s">
        <v>48</v>
      </c>
      <c r="J75" s="106"/>
      <c r="K75" s="113"/>
      <c r="L75" s="106"/>
      <c r="M75" s="114"/>
      <c r="N75" s="106"/>
      <c r="O75" s="113"/>
      <c r="P75" s="106"/>
      <c r="Q75" s="114"/>
    </row>
    <row r="76" spans="1:18" s="104" customFormat="1" ht="9" customHeight="1">
      <c r="A76" s="126" t="s">
        <v>49</v>
      </c>
      <c r="B76" s="127"/>
      <c r="C76" s="128"/>
      <c r="D76" s="108"/>
      <c r="E76" s="109"/>
      <c r="F76" s="110"/>
      <c r="G76" s="109"/>
      <c r="H76" s="111"/>
      <c r="I76" s="112" t="s">
        <v>50</v>
      </c>
      <c r="J76" s="106"/>
      <c r="K76" s="113"/>
      <c r="L76" s="106"/>
      <c r="M76" s="114"/>
      <c r="N76" s="120"/>
      <c r="O76" s="119"/>
      <c r="P76" s="120"/>
      <c r="Q76" s="121"/>
    </row>
    <row r="77" spans="1:18" s="104" customFormat="1" ht="9" customHeight="1">
      <c r="A77" s="105" t="s">
        <v>40</v>
      </c>
      <c r="B77" s="106"/>
      <c r="C77" s="107"/>
      <c r="D77" s="108"/>
      <c r="E77" s="109"/>
      <c r="F77" s="110"/>
      <c r="G77" s="109"/>
      <c r="H77" s="111"/>
      <c r="I77" s="112" t="s">
        <v>51</v>
      </c>
      <c r="J77" s="106"/>
      <c r="K77" s="113"/>
      <c r="L77" s="106"/>
      <c r="M77" s="114"/>
      <c r="N77" s="115" t="s">
        <v>52</v>
      </c>
      <c r="O77" s="116"/>
      <c r="P77" s="116"/>
      <c r="Q77" s="117"/>
    </row>
    <row r="78" spans="1:18" s="104" customFormat="1" ht="9" customHeight="1">
      <c r="A78" s="105" t="s">
        <v>53</v>
      </c>
      <c r="B78" s="106"/>
      <c r="C78" s="129"/>
      <c r="D78" s="108"/>
      <c r="E78" s="109"/>
      <c r="F78" s="110"/>
      <c r="G78" s="109"/>
      <c r="H78" s="111"/>
      <c r="I78" s="112" t="s">
        <v>54</v>
      </c>
      <c r="J78" s="106"/>
      <c r="K78" s="113"/>
      <c r="L78" s="106"/>
      <c r="M78" s="114"/>
      <c r="N78" s="106"/>
      <c r="O78" s="113"/>
      <c r="P78" s="106"/>
      <c r="Q78" s="114"/>
    </row>
    <row r="79" spans="1:18" s="104" customFormat="1" ht="9" customHeight="1">
      <c r="A79" s="122" t="s">
        <v>55</v>
      </c>
      <c r="B79" s="120"/>
      <c r="C79" s="130"/>
      <c r="D79" s="131"/>
      <c r="E79" s="132"/>
      <c r="F79" s="133"/>
      <c r="G79" s="132"/>
      <c r="H79" s="134"/>
      <c r="I79" s="135" t="s">
        <v>56</v>
      </c>
      <c r="J79" s="120"/>
      <c r="K79" s="119"/>
      <c r="L79" s="120"/>
      <c r="M79" s="121"/>
      <c r="N79" s="120" t="str">
        <f>Q4</f>
        <v>Richard Sorrillo</v>
      </c>
      <c r="O79" s="119"/>
      <c r="P79" s="120"/>
      <c r="Q79" s="136">
        <f>MIN(4,'[6]Boy''s 18 Si Main Draw Prep'!R5)</f>
        <v>3</v>
      </c>
    </row>
  </sheetData>
  <mergeCells count="1">
    <mergeCell ref="A4:C4"/>
  </mergeCells>
  <phoneticPr fontId="0" type="noConversion"/>
  <conditionalFormatting sqref="F67:H67 F51:H51 F53:H53 F39:H39 F41:H41 F43:H43 F45:H45 F47:H47 G23 G25 G27 G29 G31 G33 G35 G37 F49:H49 F69:H69 F55:H55 F57:H57 F59:H59 F61:H61 F63:H63 F65:H65 G7 G9 G11 G13 G15 G17 G19 G21">
    <cfRule type="expression" dxfId="70" priority="15" stopIfTrue="1">
      <formula>AND($D7&lt;9,$C7&gt;0)</formula>
    </cfRule>
  </conditionalFormatting>
  <conditionalFormatting sqref="H40 H60 J50 H24 H48 H32 J58 H68 H36 H56 J66 H64 J10 L46 H28 L14 J18 J26 J34 L30 L62 H44 J42 H52 H8 H16 H20 H12 N22">
    <cfRule type="expression" dxfId="69" priority="12" stopIfTrue="1">
      <formula>AND($N$1="CU",H8="Umpire")</formula>
    </cfRule>
    <cfRule type="expression" dxfId="68" priority="13" stopIfTrue="1">
      <formula>AND($N$1="CU",H8&lt;&gt;"Umpire",I8&lt;&gt;"")</formula>
    </cfRule>
    <cfRule type="expression" dxfId="67" priority="14" stopIfTrue="1">
      <formula>AND($N$1="CU",H8&lt;&gt;"Umpire")</formula>
    </cfRule>
  </conditionalFormatting>
  <conditionalFormatting sqref="D53 D47 D45 D43 D41 D39 D69 D67 D49 D65 D63 D61 D59 D57 D55 D51">
    <cfRule type="expression" dxfId="66" priority="11" stopIfTrue="1">
      <formula>AND($D39&lt;9,$C39&gt;0)</formula>
    </cfRule>
  </conditionalFormatting>
  <conditionalFormatting sqref="E55 E57 E59 E61 E63 E65 E67 E69 E39 E41 E43 E45 E47 E49 E51 E53">
    <cfRule type="cellIs" dxfId="65" priority="9" stopIfTrue="1" operator="equal">
      <formula>"Bye"</formula>
    </cfRule>
    <cfRule type="expression" dxfId="64" priority="10" stopIfTrue="1">
      <formula>AND($D39&lt;9,$C39&gt;0)</formula>
    </cfRule>
  </conditionalFormatting>
  <conditionalFormatting sqref="L10 L18 L26 L34 N30 N62 L58 L66 N14 N46 L42 L50 P22 J8 J12 J16 J20 J24 J28 J32 J36 J56 J60 J64 J68 J40 J44 J48 J52">
    <cfRule type="expression" dxfId="63" priority="7" stopIfTrue="1">
      <formula>I8="as"</formula>
    </cfRule>
    <cfRule type="expression" dxfId="62" priority="8" stopIfTrue="1">
      <formula>I8="bs"</formula>
    </cfRule>
  </conditionalFormatting>
  <conditionalFormatting sqref="B7 B9 B11 B13 B15 B17 B19 B21 B23 B25 B27 B29 B31 B33 B35 B37 B55 B57 B59 B61 B63 B65 B67 B69 B39 B41 B43 B45 B47 B49 B51 B53">
    <cfRule type="cellIs" dxfId="61" priority="5" stopIfTrue="1" operator="equal">
      <formula>"QA"</formula>
    </cfRule>
    <cfRule type="cellIs" dxfId="60" priority="6" stopIfTrue="1" operator="equal">
      <formula>"DA"</formula>
    </cfRule>
  </conditionalFormatting>
  <conditionalFormatting sqref="I8 I12 I16 I20 I24 I28 I32 I36 M30 M14 K10 K34 Q79 K18 K26 O22">
    <cfRule type="expression" dxfId="59" priority="4" stopIfTrue="1">
      <formula>$N$1="CU"</formula>
    </cfRule>
  </conditionalFormatting>
  <conditionalFormatting sqref="E35 E37 E25 E33 E31 E29 E27 E23 E19 E21 E9 E17 E15 E13 E11 E7">
    <cfRule type="cellIs" dxfId="58" priority="3" stopIfTrue="1" operator="equal">
      <formula>"Bye"</formula>
    </cfRule>
  </conditionalFormatting>
  <conditionalFormatting sqref="D9 D7 D11 D13 D15 D17 D19 D21 D23 D25 D27 D29 D31 D33 D35 D37">
    <cfRule type="expression" dxfId="57" priority="2" stopIfTrue="1">
      <formula>$D7&lt;5</formula>
    </cfRule>
  </conditionalFormatting>
  <conditionalFormatting sqref="D21 D33">
    <cfRule type="duplicateValues" dxfId="56" priority="1" stopIfTrue="1"/>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paperSize="9" orientation="portrait" horizontalDpi="360" verticalDpi="200" r:id="rId1"/>
  <headerFooter alignWithMargins="0"/>
  <legacyDrawing r:id="rId2"/>
</worksheet>
</file>

<file path=xl/worksheets/sheet9.xml><?xml version="1.0" encoding="utf-8"?>
<worksheet xmlns="http://schemas.openxmlformats.org/spreadsheetml/2006/main" xmlns:r="http://schemas.openxmlformats.org/officeDocument/2006/relationships">
  <sheetPr codeName="Sheet145">
    <pageSetUpPr fitToPage="1"/>
  </sheetPr>
  <dimension ref="A1:T79"/>
  <sheetViews>
    <sheetView showGridLines="0" showZeros="0" topLeftCell="A3" workbookViewId="0">
      <selection activeCell="N16" sqref="N16"/>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7" customWidth="1"/>
    <col min="10" max="10" width="10.7109375" customWidth="1"/>
    <col min="11" max="11" width="1.7109375" style="137" customWidth="1"/>
    <col min="12" max="12" width="10.7109375" customWidth="1"/>
    <col min="13" max="13" width="1.7109375" style="138" customWidth="1"/>
    <col min="14" max="14" width="10.7109375" customWidth="1"/>
    <col min="15" max="15" width="1.7109375" style="137" customWidth="1"/>
    <col min="16" max="16" width="10.7109375" customWidth="1"/>
    <col min="17" max="17" width="1.7109375" style="138" customWidth="1"/>
    <col min="18" max="18" width="9.140625" hidden="1" customWidth="1"/>
    <col min="19" max="19" width="8.7109375" customWidth="1"/>
    <col min="20" max="20" width="9.140625" hidden="1" customWidth="1"/>
  </cols>
  <sheetData>
    <row r="1" spans="1:20" s="7" customFormat="1" ht="21.75" hidden="1" customHeight="1">
      <c r="A1" s="1">
        <f>'[7]Week SetUp'!$A$6</f>
        <v>0</v>
      </c>
      <c r="B1" s="1"/>
      <c r="C1" s="2"/>
      <c r="D1" s="2"/>
      <c r="E1" s="2"/>
      <c r="F1" s="2"/>
      <c r="G1" s="2"/>
      <c r="H1" s="2"/>
      <c r="I1" s="3"/>
      <c r="J1" s="5"/>
      <c r="K1" s="5"/>
      <c r="L1" s="6"/>
      <c r="M1" s="3"/>
      <c r="N1" s="3" t="s">
        <v>2</v>
      </c>
      <c r="O1" s="3"/>
      <c r="P1" s="2"/>
      <c r="Q1" s="3"/>
    </row>
    <row r="2" spans="1:20" s="12" customFormat="1" ht="37.5" hidden="1" customHeight="1">
      <c r="A2" s="8"/>
      <c r="B2" s="8"/>
      <c r="C2" s="8"/>
      <c r="D2" s="8"/>
      <c r="E2" s="8"/>
      <c r="F2" s="9"/>
      <c r="G2" s="10"/>
      <c r="H2" s="10"/>
      <c r="I2" s="11"/>
      <c r="J2" s="5"/>
      <c r="K2" s="5"/>
      <c r="L2" s="5"/>
      <c r="M2" s="11"/>
      <c r="N2" s="10"/>
      <c r="O2" s="11"/>
      <c r="P2" s="10"/>
      <c r="Q2" s="11"/>
    </row>
    <row r="3" spans="1:20" s="16" customFormat="1" ht="19.5" customHeight="1">
      <c r="A3" s="139" t="s">
        <v>164</v>
      </c>
      <c r="B3" s="143"/>
      <c r="C3" s="143"/>
      <c r="D3" s="143"/>
      <c r="E3" s="143"/>
      <c r="F3" s="143"/>
      <c r="G3" s="143"/>
      <c r="H3" s="143"/>
      <c r="I3" s="141"/>
      <c r="J3" s="140" t="s">
        <v>165</v>
      </c>
      <c r="K3" s="141"/>
      <c r="L3" s="143"/>
      <c r="M3" s="141"/>
      <c r="N3" s="143"/>
      <c r="O3" s="141"/>
      <c r="P3" s="163"/>
      <c r="Q3" s="164" t="s">
        <v>8</v>
      </c>
      <c r="R3" s="165"/>
      <c r="S3" s="165"/>
    </row>
    <row r="4" spans="1:20" s="23" customFormat="1" ht="11.25" customHeight="1" thickBot="1">
      <c r="A4" s="170"/>
      <c r="B4" s="170"/>
      <c r="C4" s="170"/>
      <c r="D4" s="17"/>
      <c r="E4" s="17"/>
      <c r="F4" s="17">
        <f>'[7]Week SetUp'!$C$10</f>
        <v>0</v>
      </c>
      <c r="G4" s="18"/>
      <c r="H4" s="17"/>
      <c r="I4" s="19"/>
      <c r="J4" s="20">
        <f>'[7]Week SetUp'!$D$10</f>
        <v>0</v>
      </c>
      <c r="K4" s="19"/>
      <c r="L4" s="21">
        <f>'[7]Week SetUp'!$A$12</f>
        <v>0</v>
      </c>
      <c r="M4" s="19"/>
      <c r="N4" s="17"/>
      <c r="O4" s="19"/>
      <c r="P4" s="17"/>
      <c r="Q4" s="22" t="s">
        <v>10</v>
      </c>
    </row>
    <row r="5" spans="1:20" s="16" customFormat="1" ht="9">
      <c r="A5" s="24"/>
      <c r="B5" s="25" t="s">
        <v>11</v>
      </c>
      <c r="C5" s="25" t="s">
        <v>12</v>
      </c>
      <c r="D5" s="25" t="s">
        <v>13</v>
      </c>
      <c r="E5" s="26" t="s">
        <v>14</v>
      </c>
      <c r="F5" s="26" t="s">
        <v>15</v>
      </c>
      <c r="G5" s="26"/>
      <c r="H5" s="26" t="s">
        <v>16</v>
      </c>
      <c r="I5" s="26"/>
      <c r="J5" s="25" t="s">
        <v>17</v>
      </c>
      <c r="K5" s="27"/>
      <c r="L5" s="25" t="s">
        <v>18</v>
      </c>
      <c r="M5" s="27"/>
      <c r="N5" s="25" t="s">
        <v>19</v>
      </c>
      <c r="O5" s="27"/>
      <c r="P5" s="25" t="s">
        <v>20</v>
      </c>
      <c r="Q5" s="28"/>
    </row>
    <row r="6" spans="1:20" s="16" customFormat="1" ht="3.75" customHeight="1" thickBot="1">
      <c r="A6" s="29"/>
      <c r="B6" s="30"/>
      <c r="C6" s="31"/>
      <c r="D6" s="30"/>
      <c r="E6" s="32"/>
      <c r="F6" s="32"/>
      <c r="G6" s="33"/>
      <c r="H6" s="32"/>
      <c r="I6" s="34"/>
      <c r="J6" s="30"/>
      <c r="K6" s="34"/>
      <c r="L6" s="30"/>
      <c r="M6" s="34"/>
      <c r="N6" s="30"/>
      <c r="O6" s="34"/>
      <c r="P6" s="30"/>
      <c r="Q6" s="35"/>
    </row>
    <row r="7" spans="1:20" s="47" customFormat="1" ht="10.5" customHeight="1">
      <c r="A7" s="36">
        <v>1</v>
      </c>
      <c r="B7" s="37">
        <f>IF($D7="","",VLOOKUP($D7,'[7]Women Si Main Draw Prep'!$A$7:$P$22,15))</f>
        <v>0</v>
      </c>
      <c r="C7" s="37">
        <f>IF($D7="","",VLOOKUP($D7,'[7]Women Si Main Draw Prep'!$A$7:$P$22,16))</f>
        <v>0</v>
      </c>
      <c r="D7" s="38">
        <v>1</v>
      </c>
      <c r="E7" s="39" t="str">
        <f>UPPER(IF($D7="","",VLOOKUP($D7,'[7]Women Si Main Draw Prep'!$A$7:$P$22,2)))</f>
        <v>NWOKOLO</v>
      </c>
      <c r="F7" s="39" t="str">
        <f>IF($D7="","",VLOOKUP($D7,'[7]Women Si Main Draw Prep'!$A$7:$P$22,3))</f>
        <v>Rachel</v>
      </c>
      <c r="G7" s="39"/>
      <c r="H7" s="39">
        <f>IF($D7="","",VLOOKUP($D7,'[7]Women Si Main Draw Prep'!$A$7:$P$22,4))</f>
        <v>0</v>
      </c>
      <c r="I7" s="40"/>
      <c r="J7" s="41"/>
      <c r="K7" s="41"/>
      <c r="L7" s="41"/>
      <c r="M7" s="41"/>
      <c r="N7" s="42"/>
      <c r="O7" s="43"/>
      <c r="P7" s="44"/>
      <c r="Q7" s="45"/>
      <c r="R7" s="46"/>
      <c r="T7" s="48" t="str">
        <f>'[7]SetUp Officials'!P21</f>
        <v>Umpire</v>
      </c>
    </row>
    <row r="8" spans="1:20" s="47" customFormat="1" ht="9.6" customHeight="1">
      <c r="A8" s="49"/>
      <c r="B8" s="50"/>
      <c r="C8" s="50"/>
      <c r="D8" s="50"/>
      <c r="E8" s="41"/>
      <c r="F8" s="41"/>
      <c r="G8" s="51"/>
      <c r="H8" s="52"/>
      <c r="I8" s="53"/>
      <c r="J8" s="166" t="s">
        <v>125</v>
      </c>
      <c r="K8" s="54"/>
      <c r="L8" s="41"/>
      <c r="M8" s="41"/>
      <c r="N8" s="42"/>
      <c r="O8" s="43"/>
      <c r="P8" s="44"/>
      <c r="Q8" s="45"/>
      <c r="R8" s="46"/>
      <c r="T8" s="55" t="str">
        <f>'[7]SetUp Officials'!P22</f>
        <v xml:space="preserve"> </v>
      </c>
    </row>
    <row r="9" spans="1:20" s="47" customFormat="1" ht="9.6" customHeight="1">
      <c r="A9" s="49">
        <v>2</v>
      </c>
      <c r="B9" s="37">
        <f>IF($D9="","",VLOOKUP($D9,'[7]Women Si Main Draw Prep'!$A$7:$P$22,15))</f>
        <v>0</v>
      </c>
      <c r="C9" s="37">
        <f>IF($D9="","",VLOOKUP($D9,'[7]Women Si Main Draw Prep'!$A$7:$P$22,16))</f>
        <v>0</v>
      </c>
      <c r="D9" s="38">
        <v>8</v>
      </c>
      <c r="E9" s="37" t="str">
        <f>UPPER(IF($D9="","",VLOOKUP($D9,'[7]Women Si Main Draw Prep'!$A$7:$P$22,2)))</f>
        <v>GOODRIDGE</v>
      </c>
      <c r="F9" s="37" t="str">
        <f>IF($D9="","",VLOOKUP($D9,'[7]Women Si Main Draw Prep'!$A$7:$P$22,3))</f>
        <v>Ma-ling</v>
      </c>
      <c r="G9" s="37"/>
      <c r="H9" s="37">
        <f>IF($D9="","",VLOOKUP($D9,'[7]Women Si Main Draw Prep'!$A$7:$P$22,4))</f>
        <v>0</v>
      </c>
      <c r="I9" s="56"/>
      <c r="J9" s="41" t="s">
        <v>124</v>
      </c>
      <c r="K9" s="57"/>
      <c r="L9" s="41"/>
      <c r="M9" s="41"/>
      <c r="N9" s="42"/>
      <c r="O9" s="43"/>
      <c r="P9" s="44"/>
      <c r="Q9" s="45"/>
      <c r="R9" s="46"/>
      <c r="T9" s="55" t="str">
        <f>'[7]SetUp Officials'!P23</f>
        <v xml:space="preserve"> </v>
      </c>
    </row>
    <row r="10" spans="1:20" s="47" customFormat="1" ht="9.6" customHeight="1">
      <c r="A10" s="49"/>
      <c r="B10" s="50"/>
      <c r="C10" s="50"/>
      <c r="D10" s="58"/>
      <c r="E10" s="41"/>
      <c r="F10" s="41"/>
      <c r="G10" s="51"/>
      <c r="H10" s="41"/>
      <c r="I10" s="59"/>
      <c r="J10" s="52"/>
      <c r="K10" s="60"/>
      <c r="L10" s="54" t="s">
        <v>125</v>
      </c>
      <c r="M10" s="61"/>
      <c r="N10" s="62"/>
      <c r="O10" s="62"/>
      <c r="P10" s="44"/>
      <c r="Q10" s="45"/>
      <c r="R10" s="46"/>
      <c r="T10" s="55" t="str">
        <f>'[7]SetUp Officials'!P24</f>
        <v xml:space="preserve"> </v>
      </c>
    </row>
    <row r="11" spans="1:20" s="47" customFormat="1" ht="9.6" customHeight="1">
      <c r="A11" s="49">
        <v>3</v>
      </c>
      <c r="B11" s="37">
        <f>IF($D11="","",VLOOKUP($D11,'[7]Women Si Main Draw Prep'!$A$7:$P$22,15))</f>
        <v>0</v>
      </c>
      <c r="C11" s="37">
        <f>IF($D11="","",VLOOKUP($D11,'[7]Women Si Main Draw Prep'!$A$7:$P$22,16))</f>
        <v>0</v>
      </c>
      <c r="D11" s="38">
        <v>6</v>
      </c>
      <c r="E11" s="37" t="s">
        <v>128</v>
      </c>
      <c r="F11" s="37" t="s">
        <v>130</v>
      </c>
      <c r="G11" s="37"/>
      <c r="H11" s="37">
        <f>IF($D11="","",VLOOKUP($D11,'[7]Women Si Main Draw Prep'!$A$7:$P$22,4))</f>
        <v>0</v>
      </c>
      <c r="I11" s="40"/>
      <c r="J11" s="41"/>
      <c r="K11" s="63"/>
      <c r="L11" s="41" t="s">
        <v>91</v>
      </c>
      <c r="M11" s="64"/>
      <c r="N11" s="62"/>
      <c r="O11" s="62"/>
      <c r="P11" s="44"/>
      <c r="Q11" s="45"/>
      <c r="R11" s="46"/>
      <c r="T11" s="55" t="str">
        <f>'[7]SetUp Officials'!P25</f>
        <v xml:space="preserve"> </v>
      </c>
    </row>
    <row r="12" spans="1:20" s="47" customFormat="1" ht="9.6" customHeight="1">
      <c r="A12" s="49"/>
      <c r="B12" s="50"/>
      <c r="C12" s="50"/>
      <c r="D12" s="58"/>
      <c r="E12" s="41"/>
      <c r="F12" s="41"/>
      <c r="G12" s="51"/>
      <c r="H12" s="52"/>
      <c r="I12" s="53" t="s">
        <v>33</v>
      </c>
      <c r="J12" s="54" t="s">
        <v>128</v>
      </c>
      <c r="K12" s="65"/>
      <c r="L12" s="41"/>
      <c r="M12" s="64"/>
      <c r="N12" s="62"/>
      <c r="O12" s="62"/>
      <c r="P12" s="44"/>
      <c r="Q12" s="45"/>
      <c r="R12" s="46"/>
      <c r="T12" s="55" t="str">
        <f>'[7]SetUp Officials'!P26</f>
        <v xml:space="preserve"> </v>
      </c>
    </row>
    <row r="13" spans="1:20" s="47" customFormat="1" ht="9.6" customHeight="1">
      <c r="A13" s="49">
        <v>4</v>
      </c>
      <c r="B13" s="37">
        <f>IF($D13="","",VLOOKUP($D13,'[7]Women Si Main Draw Prep'!$A$7:$P$22,15))</f>
        <v>0</v>
      </c>
      <c r="C13" s="37">
        <f>IF($D13="","",VLOOKUP($D13,'[7]Women Si Main Draw Prep'!$A$7:$P$22,16))</f>
        <v>0</v>
      </c>
      <c r="D13" s="38">
        <v>5</v>
      </c>
      <c r="E13" s="37" t="str">
        <f>UPPER(IF($D13="","",VLOOKUP($D13,'[7]Women Si Main Draw Prep'!$A$7:$P$22,2)))</f>
        <v>MOHAMMED</v>
      </c>
      <c r="F13" s="37" t="str">
        <f>IF($D13="","",VLOOKUP($D13,'[7]Women Si Main Draw Prep'!$A$7:$P$22,3))</f>
        <v>Farisha</v>
      </c>
      <c r="G13" s="37"/>
      <c r="H13" s="37">
        <f>IF($D13="","",VLOOKUP($D13,'[7]Women Si Main Draw Prep'!$A$7:$P$22,4))</f>
        <v>0</v>
      </c>
      <c r="I13" s="66"/>
      <c r="J13" s="41" t="s">
        <v>146</v>
      </c>
      <c r="K13" s="41"/>
      <c r="L13" s="41"/>
      <c r="M13" s="64"/>
      <c r="N13" s="62"/>
      <c r="O13" s="62"/>
      <c r="P13" s="44"/>
      <c r="Q13" s="45"/>
      <c r="R13" s="46"/>
      <c r="T13" s="55" t="str">
        <f>'[7]SetUp Officials'!P27</f>
        <v xml:space="preserve"> </v>
      </c>
    </row>
    <row r="14" spans="1:20" s="47" customFormat="1" ht="9.6" customHeight="1">
      <c r="A14" s="49"/>
      <c r="B14" s="50"/>
      <c r="C14" s="50"/>
      <c r="D14" s="58"/>
      <c r="E14" s="41"/>
      <c r="F14" s="41"/>
      <c r="G14" s="51"/>
      <c r="H14" s="67"/>
      <c r="I14" s="59"/>
      <c r="J14" s="41"/>
      <c r="K14" s="41"/>
      <c r="L14" s="52"/>
      <c r="M14" s="60"/>
      <c r="N14" s="54" t="s">
        <v>125</v>
      </c>
      <c r="O14" s="61"/>
      <c r="P14" s="44"/>
      <c r="Q14" s="45"/>
      <c r="R14" s="46"/>
      <c r="T14" s="55" t="str">
        <f>'[7]SetUp Officials'!P28</f>
        <v xml:space="preserve"> </v>
      </c>
    </row>
    <row r="15" spans="1:20" s="47" customFormat="1" ht="9.6" customHeight="1">
      <c r="A15" s="36">
        <v>5</v>
      </c>
      <c r="B15" s="37">
        <f>IF($D15="","",VLOOKUP($D15,'[7]Women Si Main Draw Prep'!$A$7:$P$22,15))</f>
        <v>0</v>
      </c>
      <c r="C15" s="37">
        <f>IF($D15="","",VLOOKUP($D15,'[7]Women Si Main Draw Prep'!$A$7:$P$22,16))</f>
        <v>0</v>
      </c>
      <c r="D15" s="38">
        <v>3</v>
      </c>
      <c r="E15" s="37" t="str">
        <f>UPPER(IF($D15="","",VLOOKUP($D15,'[7]Women Si Main Draw Prep'!$A$7:$P$22,2)))</f>
        <v>COOK</v>
      </c>
      <c r="F15" s="37" t="str">
        <f>IF($D15="","",VLOOKUP($D15,'[7]Women Si Main Draw Prep'!$A$7:$P$22,3))</f>
        <v>Candice</v>
      </c>
      <c r="G15" s="37"/>
      <c r="H15" s="39">
        <f>IF($D15="","",VLOOKUP($D15,'[7]Women Si Main Draw Prep'!$A$7:$P$22,4))</f>
        <v>0</v>
      </c>
      <c r="I15" s="68"/>
      <c r="J15" s="41"/>
      <c r="K15" s="41"/>
      <c r="L15" s="41"/>
      <c r="M15" s="64"/>
      <c r="N15" s="41" t="s">
        <v>166</v>
      </c>
      <c r="O15" s="71"/>
      <c r="P15" s="149"/>
      <c r="Q15" s="45"/>
      <c r="R15" s="46"/>
      <c r="T15" s="55" t="str">
        <f>'[7]SetUp Officials'!P29</f>
        <v xml:space="preserve"> </v>
      </c>
    </row>
    <row r="16" spans="1:20" s="47" customFormat="1" ht="9.6" customHeight="1" thickBot="1">
      <c r="A16" s="49"/>
      <c r="B16" s="50"/>
      <c r="C16" s="50"/>
      <c r="D16" s="58"/>
      <c r="E16" s="41"/>
      <c r="F16" s="41"/>
      <c r="G16" s="51"/>
      <c r="H16" s="52"/>
      <c r="I16" s="53" t="s">
        <v>33</v>
      </c>
      <c r="J16" s="54" t="s">
        <v>122</v>
      </c>
      <c r="K16" s="54"/>
      <c r="L16" s="41"/>
      <c r="M16" s="64"/>
      <c r="N16" s="62"/>
      <c r="O16" s="71"/>
      <c r="P16" s="149"/>
      <c r="Q16" s="45"/>
      <c r="R16" s="46"/>
      <c r="T16" s="72" t="str">
        <f>'[7]SetUp Officials'!P30</f>
        <v>None</v>
      </c>
    </row>
    <row r="17" spans="1:18" s="47" customFormat="1" ht="9.6" customHeight="1">
      <c r="A17" s="49">
        <v>6</v>
      </c>
      <c r="B17" s="37">
        <f>IF($D17="","",VLOOKUP($D17,'[7]Women Si Main Draw Prep'!$A$7:$P$22,15))</f>
        <v>0</v>
      </c>
      <c r="C17" s="37">
        <f>IF($D17="","",VLOOKUP($D17,'[7]Women Si Main Draw Prep'!$A$7:$P$22,16))</f>
        <v>0</v>
      </c>
      <c r="D17" s="38">
        <v>7</v>
      </c>
      <c r="E17" s="37" t="str">
        <f>UPPER(IF($D17="","",VLOOKUP($D17,'[7]Women Si Main Draw Prep'!$A$7:$P$22,2)))</f>
        <v>JACKMAN</v>
      </c>
      <c r="F17" s="37" t="str">
        <f>IF($D17="","",VLOOKUP($D17,'[7]Women Si Main Draw Prep'!$A$7:$P$22,3))</f>
        <v>Shardelle</v>
      </c>
      <c r="G17" s="37"/>
      <c r="H17" s="37">
        <f>IF($D17="","",VLOOKUP($D17,'[7]Women Si Main Draw Prep'!$A$7:$P$22,4))</f>
        <v>0</v>
      </c>
      <c r="I17" s="56"/>
      <c r="J17" s="41" t="s">
        <v>91</v>
      </c>
      <c r="K17" s="57"/>
      <c r="L17" s="41"/>
      <c r="M17" s="64"/>
      <c r="N17" s="62"/>
      <c r="O17" s="71"/>
      <c r="P17" s="149"/>
      <c r="Q17" s="45"/>
      <c r="R17" s="46"/>
    </row>
    <row r="18" spans="1:18" s="47" customFormat="1" ht="9.6" customHeight="1">
      <c r="A18" s="49"/>
      <c r="B18" s="50"/>
      <c r="C18" s="50"/>
      <c r="D18" s="58"/>
      <c r="E18" s="41"/>
      <c r="F18" s="41"/>
      <c r="G18" s="51"/>
      <c r="H18" s="41"/>
      <c r="I18" s="59"/>
      <c r="J18" s="52"/>
      <c r="K18" s="60"/>
      <c r="L18" s="54" t="s">
        <v>114</v>
      </c>
      <c r="M18" s="73"/>
      <c r="N18" s="62"/>
      <c r="O18" s="71"/>
      <c r="P18" s="149"/>
      <c r="Q18" s="45"/>
      <c r="R18" s="46"/>
    </row>
    <row r="19" spans="1:18" s="47" customFormat="1" ht="9.6" customHeight="1">
      <c r="A19" s="49">
        <v>7</v>
      </c>
      <c r="B19" s="37">
        <f>IF($D19="","",VLOOKUP($D19,'[7]Women Si Main Draw Prep'!$A$7:$P$22,15))</f>
        <v>0</v>
      </c>
      <c r="C19" s="37">
        <f>IF($D19="","",VLOOKUP($D19,'[7]Women Si Main Draw Prep'!$A$7:$P$22,16))</f>
        <v>0</v>
      </c>
      <c r="D19" s="38">
        <v>4</v>
      </c>
      <c r="E19" s="37" t="str">
        <f>UPPER(IF($D19="","",VLOOKUP($D19,'[7]Women Si Main Draw Prep'!$A$7:$P$22,2)))</f>
        <v>PALACKDHARRY SINGH</v>
      </c>
      <c r="F19" s="37" t="str">
        <f>IF($D19="","",VLOOKUP($D19,'[7]Women Si Main Draw Prep'!$A$7:$P$22,3))</f>
        <v>Dawn</v>
      </c>
      <c r="G19" s="37"/>
      <c r="H19" s="37">
        <f>IF($D19="","",VLOOKUP($D19,'[7]Women Si Main Draw Prep'!$A$7:$P$22,4))</f>
        <v>0</v>
      </c>
      <c r="I19" s="40"/>
      <c r="J19" s="41"/>
      <c r="K19" s="63"/>
      <c r="L19" s="41" t="s">
        <v>134</v>
      </c>
      <c r="M19" s="62"/>
      <c r="N19" s="62"/>
      <c r="O19" s="71"/>
      <c r="P19" s="149"/>
      <c r="Q19" s="45"/>
      <c r="R19" s="46"/>
    </row>
    <row r="20" spans="1:18" s="47" customFormat="1" ht="9.6" customHeight="1">
      <c r="A20" s="49"/>
      <c r="B20" s="50"/>
      <c r="C20" s="50"/>
      <c r="D20" s="50"/>
      <c r="E20" s="41"/>
      <c r="F20" s="41"/>
      <c r="G20" s="51"/>
      <c r="H20" s="52"/>
      <c r="I20" s="53" t="s">
        <v>31</v>
      </c>
      <c r="J20" s="54" t="s">
        <v>114</v>
      </c>
      <c r="K20" s="65"/>
      <c r="L20" s="41"/>
      <c r="M20" s="62"/>
      <c r="N20" s="62"/>
      <c r="O20" s="71"/>
      <c r="P20" s="149"/>
      <c r="Q20" s="45"/>
      <c r="R20" s="46"/>
    </row>
    <row r="21" spans="1:18" s="47" customFormat="1" ht="9.6" customHeight="1">
      <c r="A21" s="49">
        <v>8</v>
      </c>
      <c r="B21" s="37">
        <f>IF($D21="","",VLOOKUP($D21,'[7]Women Si Main Draw Prep'!$A$7:$P$22,15))</f>
        <v>0</v>
      </c>
      <c r="C21" s="37">
        <f>IF($D21="","",VLOOKUP($D21,'[7]Women Si Main Draw Prep'!$A$7:$P$22,16))</f>
        <v>0</v>
      </c>
      <c r="D21" s="38">
        <v>2</v>
      </c>
      <c r="E21" s="39" t="s">
        <v>167</v>
      </c>
      <c r="F21" s="39" t="s">
        <v>115</v>
      </c>
      <c r="G21" s="39"/>
      <c r="H21" s="37">
        <f>IF($D21="","",VLOOKUP($D21,'[7]Women Si Main Draw Prep'!$A$7:$P$22,4))</f>
        <v>0</v>
      </c>
      <c r="I21" s="66"/>
      <c r="J21" s="41" t="s">
        <v>166</v>
      </c>
      <c r="K21" s="41"/>
      <c r="L21" s="41"/>
      <c r="M21" s="62"/>
      <c r="N21" s="62"/>
      <c r="O21" s="71"/>
      <c r="P21" s="149"/>
      <c r="Q21" s="45"/>
      <c r="R21" s="46"/>
    </row>
    <row r="22" spans="1:18" s="47" customFormat="1" ht="9.6" hidden="1" customHeight="1">
      <c r="A22" s="49"/>
      <c r="B22" s="50"/>
      <c r="C22" s="50"/>
      <c r="D22" s="50"/>
      <c r="E22" s="67"/>
      <c r="F22" s="67"/>
      <c r="G22" s="74"/>
      <c r="H22" s="67"/>
      <c r="I22" s="59"/>
      <c r="J22" s="41"/>
      <c r="K22" s="41"/>
      <c r="L22" s="41"/>
      <c r="M22" s="62"/>
      <c r="N22" s="52"/>
      <c r="O22" s="60"/>
      <c r="P22" s="54" t="str">
        <f>UPPER(IF(OR(O22="a",O22="as"),N14,IF(OR(O22="b",O22="bs"),N30,)))</f>
        <v/>
      </c>
      <c r="Q22" s="61"/>
      <c r="R22" s="46"/>
    </row>
    <row r="23" spans="1:18" s="47" customFormat="1" ht="9.6" hidden="1" customHeight="1">
      <c r="A23" s="49">
        <v>9</v>
      </c>
      <c r="B23" s="37" t="str">
        <f>IF($D23="","",VLOOKUP($D23,'[7]Women Si Main Draw Prep'!$A$7:$P$22,15))</f>
        <v/>
      </c>
      <c r="C23" s="37" t="str">
        <f>IF($D23="","",VLOOKUP($D23,'[7]Women Si Main Draw Prep'!$A$7:$P$22,16))</f>
        <v/>
      </c>
      <c r="D23" s="38"/>
      <c r="E23" s="37" t="str">
        <f>UPPER(IF($D23="","",VLOOKUP($D23,'[7]Women Si Main Draw Prep'!$A$7:$P$22,2)))</f>
        <v/>
      </c>
      <c r="F23" s="37" t="str">
        <f>IF($D23="","",VLOOKUP($D23,'[7]Women Si Main Draw Prep'!$A$7:$P$22,3))</f>
        <v/>
      </c>
      <c r="G23" s="37"/>
      <c r="H23" s="37" t="str">
        <f>IF($D23="","",VLOOKUP($D23,'[7]Women Si Main Draw Prep'!$A$7:$P$22,4))</f>
        <v/>
      </c>
      <c r="I23" s="40"/>
      <c r="J23" s="41"/>
      <c r="K23" s="41"/>
      <c r="L23" s="41"/>
      <c r="M23" s="62"/>
      <c r="N23" s="41"/>
      <c r="O23" s="64"/>
      <c r="P23" s="41"/>
      <c r="Q23" s="62"/>
      <c r="R23" s="46"/>
    </row>
    <row r="24" spans="1:18" s="47" customFormat="1" ht="9.6" hidden="1" customHeight="1">
      <c r="A24" s="49"/>
      <c r="B24" s="50"/>
      <c r="C24" s="50"/>
      <c r="D24" s="50"/>
      <c r="E24" s="41"/>
      <c r="F24" s="41"/>
      <c r="G24" s="51"/>
      <c r="H24" s="52"/>
      <c r="I24" s="53"/>
      <c r="J24" s="54" t="str">
        <f>UPPER(IF(OR(I24="a",I24="as"),E23,IF(OR(I24="b",I24="bs"),E25,)))</f>
        <v/>
      </c>
      <c r="K24" s="54"/>
      <c r="L24" s="41"/>
      <c r="M24" s="62"/>
      <c r="N24" s="62"/>
      <c r="O24" s="64"/>
      <c r="P24" s="44"/>
      <c r="Q24" s="45"/>
      <c r="R24" s="46"/>
    </row>
    <row r="25" spans="1:18" s="47" customFormat="1" ht="9.6" hidden="1" customHeight="1">
      <c r="A25" s="49">
        <v>10</v>
      </c>
      <c r="B25" s="37" t="str">
        <f>IF($D25="","",VLOOKUP($D25,'[7]Women Si Main Draw Prep'!$A$7:$P$22,15))</f>
        <v/>
      </c>
      <c r="C25" s="37" t="str">
        <f>IF($D25="","",VLOOKUP($D25,'[7]Women Si Main Draw Prep'!$A$7:$P$22,16))</f>
        <v/>
      </c>
      <c r="D25" s="38"/>
      <c r="E25" s="37" t="str">
        <f>UPPER(IF($D25="","",VLOOKUP($D25,'[7]Women Si Main Draw Prep'!$A$7:$P$22,2)))</f>
        <v/>
      </c>
      <c r="F25" s="37" t="str">
        <f>IF($D25="","",VLOOKUP($D25,'[7]Women Si Main Draw Prep'!$A$7:$P$22,3))</f>
        <v/>
      </c>
      <c r="G25" s="37"/>
      <c r="H25" s="37" t="str">
        <f>IF($D25="","",VLOOKUP($D25,'[7]Women Si Main Draw Prep'!$A$7:$P$22,4))</f>
        <v/>
      </c>
      <c r="I25" s="56"/>
      <c r="J25" s="41"/>
      <c r="K25" s="57"/>
      <c r="L25" s="41"/>
      <c r="M25" s="62"/>
      <c r="N25" s="62"/>
      <c r="O25" s="64"/>
      <c r="P25" s="44"/>
      <c r="Q25" s="45"/>
      <c r="R25" s="46"/>
    </row>
    <row r="26" spans="1:18" s="47" customFormat="1" ht="9.6" hidden="1" customHeight="1">
      <c r="A26" s="49"/>
      <c r="B26" s="50"/>
      <c r="C26" s="50"/>
      <c r="D26" s="58"/>
      <c r="E26" s="41"/>
      <c r="F26" s="41"/>
      <c r="G26" s="51"/>
      <c r="H26" s="41"/>
      <c r="I26" s="59"/>
      <c r="J26" s="52"/>
      <c r="K26" s="60"/>
      <c r="L26" s="54" t="str">
        <f>UPPER(IF(OR(K26="a",K26="as"),J24,IF(OR(K26="b",K26="bs"),J28,)))</f>
        <v/>
      </c>
      <c r="M26" s="61"/>
      <c r="N26" s="62"/>
      <c r="O26" s="64"/>
      <c r="P26" s="44"/>
      <c r="Q26" s="45"/>
      <c r="R26" s="46"/>
    </row>
    <row r="27" spans="1:18" s="47" customFormat="1" ht="9.6" hidden="1" customHeight="1">
      <c r="A27" s="49">
        <v>11</v>
      </c>
      <c r="B27" s="37" t="str">
        <f>IF($D27="","",VLOOKUP($D27,'[7]Women Si Main Draw Prep'!$A$7:$P$22,15))</f>
        <v/>
      </c>
      <c r="C27" s="37" t="str">
        <f>IF($D27="","",VLOOKUP($D27,'[7]Women Si Main Draw Prep'!$A$7:$P$22,16))</f>
        <v/>
      </c>
      <c r="D27" s="38"/>
      <c r="E27" s="37" t="str">
        <f>UPPER(IF($D27="","",VLOOKUP($D27,'[7]Women Si Main Draw Prep'!$A$7:$P$22,2)))</f>
        <v/>
      </c>
      <c r="F27" s="37" t="str">
        <f>IF($D27="","",VLOOKUP($D27,'[7]Women Si Main Draw Prep'!$A$7:$P$22,3))</f>
        <v/>
      </c>
      <c r="G27" s="37"/>
      <c r="H27" s="37" t="str">
        <f>IF($D27="","",VLOOKUP($D27,'[7]Women Si Main Draw Prep'!$A$7:$P$22,4))</f>
        <v/>
      </c>
      <c r="I27" s="40"/>
      <c r="J27" s="41"/>
      <c r="K27" s="63"/>
      <c r="L27" s="41"/>
      <c r="M27" s="64"/>
      <c r="N27" s="62"/>
      <c r="O27" s="64"/>
      <c r="P27" s="44"/>
      <c r="Q27" s="45"/>
      <c r="R27" s="46"/>
    </row>
    <row r="28" spans="1:18" s="47" customFormat="1" ht="9.6" hidden="1" customHeight="1">
      <c r="A28" s="36"/>
      <c r="B28" s="50"/>
      <c r="C28" s="50"/>
      <c r="D28" s="58"/>
      <c r="E28" s="41"/>
      <c r="F28" s="41"/>
      <c r="G28" s="51"/>
      <c r="H28" s="52"/>
      <c r="I28" s="53"/>
      <c r="J28" s="54" t="str">
        <f>UPPER(IF(OR(I28="a",I28="as"),E27,IF(OR(I28="b",I28="bs"),E29,)))</f>
        <v/>
      </c>
      <c r="K28" s="65"/>
      <c r="L28" s="41"/>
      <c r="M28" s="64"/>
      <c r="N28" s="62"/>
      <c r="O28" s="64"/>
      <c r="P28" s="44"/>
      <c r="Q28" s="45"/>
      <c r="R28" s="46"/>
    </row>
    <row r="29" spans="1:18" s="47" customFormat="1" ht="9.6" hidden="1" customHeight="1">
      <c r="A29" s="36">
        <v>12</v>
      </c>
      <c r="B29" s="37" t="str">
        <f>IF($D29="","",VLOOKUP($D29,'[7]Women Si Main Draw Prep'!$A$7:$P$22,15))</f>
        <v/>
      </c>
      <c r="C29" s="37" t="str">
        <f>IF($D29="","",VLOOKUP($D29,'[7]Women Si Main Draw Prep'!$A$7:$P$22,16))</f>
        <v/>
      </c>
      <c r="D29" s="38"/>
      <c r="E29" s="39" t="str">
        <f>UPPER(IF($D29="","",VLOOKUP($D29,'[7]Women Si Main Draw Prep'!$A$7:$P$22,2)))</f>
        <v/>
      </c>
      <c r="F29" s="39" t="str">
        <f>IF($D29="","",VLOOKUP($D29,'[7]Women Si Main Draw Prep'!$A$7:$P$22,3))</f>
        <v/>
      </c>
      <c r="G29" s="39"/>
      <c r="H29" s="39" t="str">
        <f>IF($D29="","",VLOOKUP($D29,'[7]Women Si Main Draw Prep'!$A$7:$P$22,4))</f>
        <v/>
      </c>
      <c r="I29" s="66"/>
      <c r="J29" s="41"/>
      <c r="K29" s="41"/>
      <c r="L29" s="41"/>
      <c r="M29" s="64"/>
      <c r="N29" s="62"/>
      <c r="O29" s="64"/>
      <c r="P29" s="44"/>
      <c r="Q29" s="45"/>
      <c r="R29" s="46"/>
    </row>
    <row r="30" spans="1:18" s="47" customFormat="1" ht="9.6" hidden="1" customHeight="1">
      <c r="A30" s="49"/>
      <c r="B30" s="50"/>
      <c r="C30" s="50"/>
      <c r="D30" s="58"/>
      <c r="E30" s="41"/>
      <c r="F30" s="41"/>
      <c r="G30" s="51"/>
      <c r="H30" s="67"/>
      <c r="I30" s="59"/>
      <c r="J30" s="41"/>
      <c r="K30" s="41"/>
      <c r="L30" s="52"/>
      <c r="M30" s="60"/>
      <c r="N30" s="54" t="str">
        <f>UPPER(IF(OR(M30="a",M30="as"),L26,IF(OR(M30="b",M30="bs"),L34,)))</f>
        <v/>
      </c>
      <c r="O30" s="73"/>
      <c r="P30" s="44"/>
      <c r="Q30" s="45"/>
      <c r="R30" s="46"/>
    </row>
    <row r="31" spans="1:18" s="47" customFormat="1" ht="9.6" hidden="1" customHeight="1">
      <c r="A31" s="49">
        <v>13</v>
      </c>
      <c r="B31" s="37" t="str">
        <f>IF($D31="","",VLOOKUP($D31,'[7]Women Si Main Draw Prep'!$A$7:$P$22,15))</f>
        <v/>
      </c>
      <c r="C31" s="37" t="str">
        <f>IF($D31="","",VLOOKUP($D31,'[7]Women Si Main Draw Prep'!$A$7:$P$22,16))</f>
        <v/>
      </c>
      <c r="D31" s="38"/>
      <c r="E31" s="37" t="str">
        <f>UPPER(IF($D31="","",VLOOKUP($D31,'[7]Women Si Main Draw Prep'!$A$7:$P$22,2)))</f>
        <v/>
      </c>
      <c r="F31" s="37" t="str">
        <f>IF($D31="","",VLOOKUP($D31,'[7]Women Si Main Draw Prep'!$A$7:$P$22,3))</f>
        <v/>
      </c>
      <c r="G31" s="37"/>
      <c r="H31" s="37" t="str">
        <f>IF($D31="","",VLOOKUP($D31,'[7]Women Si Main Draw Prep'!$A$7:$P$22,4))</f>
        <v/>
      </c>
      <c r="I31" s="68"/>
      <c r="J31" s="41"/>
      <c r="K31" s="41"/>
      <c r="L31" s="41"/>
      <c r="M31" s="64"/>
      <c r="N31" s="41"/>
      <c r="O31" s="62"/>
      <c r="P31" s="44"/>
      <c r="Q31" s="45"/>
      <c r="R31" s="46"/>
    </row>
    <row r="32" spans="1:18" s="47" customFormat="1" ht="9.6" hidden="1" customHeight="1">
      <c r="A32" s="49"/>
      <c r="B32" s="50"/>
      <c r="C32" s="50"/>
      <c r="D32" s="58"/>
      <c r="E32" s="41"/>
      <c r="F32" s="41"/>
      <c r="G32" s="51"/>
      <c r="H32" s="52"/>
      <c r="I32" s="53"/>
      <c r="J32" s="54" t="str">
        <f>UPPER(IF(OR(I32="a",I32="as"),E31,IF(OR(I32="b",I32="bs"),E33,)))</f>
        <v/>
      </c>
      <c r="K32" s="54"/>
      <c r="L32" s="41"/>
      <c r="M32" s="64"/>
      <c r="N32" s="62"/>
      <c r="O32" s="62"/>
      <c r="P32" s="44"/>
      <c r="Q32" s="45"/>
      <c r="R32" s="46"/>
    </row>
    <row r="33" spans="1:18" s="47" customFormat="1" ht="9.6" hidden="1" customHeight="1">
      <c r="A33" s="49">
        <v>14</v>
      </c>
      <c r="B33" s="37" t="str">
        <f>IF($D33="","",VLOOKUP($D33,'[7]Women Si Main Draw Prep'!$A$7:$P$22,15))</f>
        <v/>
      </c>
      <c r="C33" s="37" t="str">
        <f>IF($D33="","",VLOOKUP($D33,'[7]Women Si Main Draw Prep'!$A$7:$P$22,16))</f>
        <v/>
      </c>
      <c r="D33" s="38"/>
      <c r="E33" s="37" t="str">
        <f>UPPER(IF($D33="","",VLOOKUP($D33,'[7]Women Si Main Draw Prep'!$A$7:$P$22,2)))</f>
        <v/>
      </c>
      <c r="F33" s="37" t="str">
        <f>IF($D33="","",VLOOKUP($D33,'[7]Women Si Main Draw Prep'!$A$7:$P$22,3))</f>
        <v/>
      </c>
      <c r="G33" s="37"/>
      <c r="H33" s="37" t="str">
        <f>IF($D33="","",VLOOKUP($D33,'[7]Women Si Main Draw Prep'!$A$7:$P$22,4))</f>
        <v/>
      </c>
      <c r="I33" s="56"/>
      <c r="J33" s="41"/>
      <c r="K33" s="57"/>
      <c r="L33" s="41"/>
      <c r="M33" s="64"/>
      <c r="N33" s="62"/>
      <c r="O33" s="62"/>
      <c r="P33" s="44"/>
      <c r="Q33" s="45"/>
      <c r="R33" s="46"/>
    </row>
    <row r="34" spans="1:18" s="47" customFormat="1" ht="9.6" hidden="1" customHeight="1">
      <c r="A34" s="49"/>
      <c r="B34" s="50"/>
      <c r="C34" s="50"/>
      <c r="D34" s="58"/>
      <c r="E34" s="41"/>
      <c r="F34" s="41"/>
      <c r="G34" s="51"/>
      <c r="H34" s="41"/>
      <c r="I34" s="59"/>
      <c r="J34" s="52"/>
      <c r="K34" s="60"/>
      <c r="L34" s="54" t="str">
        <f>UPPER(IF(OR(K34="a",K34="as"),J32,IF(OR(K34="b",K34="bs"),J36,)))</f>
        <v/>
      </c>
      <c r="M34" s="73"/>
      <c r="N34" s="62"/>
      <c r="O34" s="62"/>
      <c r="P34" s="44"/>
      <c r="Q34" s="45"/>
      <c r="R34" s="46"/>
    </row>
    <row r="35" spans="1:18" s="47" customFormat="1" ht="9.6" hidden="1" customHeight="1">
      <c r="A35" s="49">
        <v>15</v>
      </c>
      <c r="B35" s="37" t="str">
        <f>IF($D35="","",VLOOKUP($D35,'[7]Women Si Main Draw Prep'!$A$7:$P$22,15))</f>
        <v/>
      </c>
      <c r="C35" s="37" t="str">
        <f>IF($D35="","",VLOOKUP($D35,'[7]Women Si Main Draw Prep'!$A$7:$P$22,16))</f>
        <v/>
      </c>
      <c r="D35" s="38"/>
      <c r="E35" s="37" t="str">
        <f>UPPER(IF($D35="","",VLOOKUP($D35,'[7]Women Si Main Draw Prep'!$A$7:$P$22,2)))</f>
        <v/>
      </c>
      <c r="F35" s="37" t="str">
        <f>IF($D35="","",VLOOKUP($D35,'[7]Women Si Main Draw Prep'!$A$7:$P$22,3))</f>
        <v/>
      </c>
      <c r="G35" s="37"/>
      <c r="H35" s="37" t="str">
        <f>IF($D35="","",VLOOKUP($D35,'[7]Women Si Main Draw Prep'!$A$7:$P$22,4))</f>
        <v/>
      </c>
      <c r="I35" s="40"/>
      <c r="J35" s="41"/>
      <c r="K35" s="63"/>
      <c r="L35" s="41"/>
      <c r="M35" s="62"/>
      <c r="N35" s="62"/>
      <c r="O35" s="62"/>
      <c r="P35" s="44"/>
      <c r="Q35" s="45"/>
      <c r="R35" s="46"/>
    </row>
    <row r="36" spans="1:18" s="47" customFormat="1" ht="9.6" hidden="1" customHeight="1">
      <c r="A36" s="49"/>
      <c r="B36" s="50"/>
      <c r="C36" s="50"/>
      <c r="D36" s="50"/>
      <c r="E36" s="41"/>
      <c r="F36" s="41"/>
      <c r="G36" s="51"/>
      <c r="H36" s="52"/>
      <c r="I36" s="53"/>
      <c r="J36" s="54" t="str">
        <f>UPPER(IF(OR(I36="a",I36="as"),E35,IF(OR(I36="b",I36="bs"),E37,)))</f>
        <v/>
      </c>
      <c r="K36" s="65"/>
      <c r="L36" s="41"/>
      <c r="M36" s="62"/>
      <c r="N36" s="62"/>
      <c r="O36" s="62"/>
      <c r="P36" s="44"/>
      <c r="Q36" s="45"/>
      <c r="R36" s="46"/>
    </row>
    <row r="37" spans="1:18" s="47" customFormat="1" ht="9.6" hidden="1" customHeight="1">
      <c r="A37" s="36">
        <v>16</v>
      </c>
      <c r="B37" s="37" t="str">
        <f>IF($D37="","",VLOOKUP($D37,'[7]Women Si Main Draw Prep'!$A$7:$P$22,15))</f>
        <v/>
      </c>
      <c r="C37" s="37" t="str">
        <f>IF($D37="","",VLOOKUP($D37,'[7]Women Si Main Draw Prep'!$A$7:$P$22,16))</f>
        <v/>
      </c>
      <c r="D37" s="38"/>
      <c r="E37" s="39" t="str">
        <f>UPPER(IF($D37="","",VLOOKUP($D37,'[7]Women Si Main Draw Prep'!$A$7:$P$22,2)))</f>
        <v/>
      </c>
      <c r="F37" s="39" t="str">
        <f>IF($D37="","",VLOOKUP($D37,'[7]Women Si Main Draw Prep'!$A$7:$P$22,3))</f>
        <v/>
      </c>
      <c r="G37" s="37"/>
      <c r="H37" s="39" t="str">
        <f>IF($D37="","",VLOOKUP($D37,'[7]Women Si Main Draw Prep'!$A$7:$P$22,4))</f>
        <v/>
      </c>
      <c r="I37" s="66"/>
      <c r="J37" s="41"/>
      <c r="K37" s="41"/>
      <c r="L37" s="41"/>
      <c r="M37" s="62"/>
      <c r="N37" s="62"/>
      <c r="O37" s="62"/>
      <c r="P37" s="44"/>
      <c r="Q37" s="45"/>
      <c r="R37" s="46"/>
    </row>
    <row r="38" spans="1:18" s="47" customFormat="1" ht="9.6" customHeight="1">
      <c r="A38" s="78"/>
      <c r="B38" s="50"/>
      <c r="C38" s="50"/>
      <c r="D38" s="50"/>
      <c r="E38" s="67"/>
      <c r="F38" s="67"/>
      <c r="G38" s="74"/>
      <c r="H38" s="41"/>
      <c r="I38" s="59"/>
      <c r="J38" s="41"/>
      <c r="K38" s="41"/>
      <c r="L38" s="41"/>
      <c r="M38" s="62"/>
      <c r="N38" s="62"/>
      <c r="O38" s="62"/>
      <c r="P38" s="44"/>
      <c r="Q38" s="45"/>
      <c r="R38" s="46"/>
    </row>
    <row r="39" spans="1:18" s="47" customFormat="1" ht="9.6" hidden="1" customHeight="1">
      <c r="A39" s="79"/>
      <c r="B39" s="80"/>
      <c r="C39" s="80"/>
      <c r="D39" s="50"/>
      <c r="E39" s="80"/>
      <c r="F39" s="80"/>
      <c r="G39" s="80"/>
      <c r="H39" s="80"/>
      <c r="I39" s="50"/>
      <c r="J39" s="80"/>
      <c r="K39" s="80"/>
      <c r="L39" s="80"/>
      <c r="M39" s="81"/>
      <c r="N39" s="81"/>
      <c r="O39" s="81"/>
      <c r="P39" s="44"/>
      <c r="Q39" s="45"/>
      <c r="R39" s="46"/>
    </row>
    <row r="40" spans="1:18" s="47" customFormat="1" ht="9.6" hidden="1" customHeight="1">
      <c r="A40" s="78"/>
      <c r="B40" s="50"/>
      <c r="C40" s="50"/>
      <c r="D40" s="50"/>
      <c r="E40" s="80"/>
      <c r="F40" s="80"/>
      <c r="H40" s="82"/>
      <c r="I40" s="50"/>
      <c r="J40" s="80"/>
      <c r="K40" s="80"/>
      <c r="L40" s="80"/>
      <c r="M40" s="81"/>
      <c r="N40" s="81"/>
      <c r="O40" s="81"/>
      <c r="P40" s="44"/>
      <c r="Q40" s="45"/>
      <c r="R40" s="46"/>
    </row>
    <row r="41" spans="1:18" s="47" customFormat="1" ht="9.6" hidden="1" customHeight="1">
      <c r="A41" s="78"/>
      <c r="B41" s="80"/>
      <c r="C41" s="80"/>
      <c r="D41" s="50"/>
      <c r="E41" s="80"/>
      <c r="F41" s="80"/>
      <c r="G41" s="80"/>
      <c r="H41" s="80"/>
      <c r="I41" s="50"/>
      <c r="J41" s="80"/>
      <c r="K41" s="83"/>
      <c r="L41" s="80"/>
      <c r="M41" s="81"/>
      <c r="N41" s="81"/>
      <c r="O41" s="81"/>
      <c r="P41" s="44"/>
      <c r="Q41" s="45"/>
      <c r="R41" s="46"/>
    </row>
    <row r="42" spans="1:18" s="47" customFormat="1" ht="9.6" hidden="1" customHeight="1">
      <c r="A42" s="78"/>
      <c r="B42" s="50"/>
      <c r="C42" s="50"/>
      <c r="D42" s="50"/>
      <c r="E42" s="80"/>
      <c r="F42" s="80"/>
      <c r="H42" s="80"/>
      <c r="I42" s="50"/>
      <c r="J42" s="82"/>
      <c r="K42" s="50"/>
      <c r="L42" s="80"/>
      <c r="M42" s="81"/>
      <c r="N42" s="81"/>
      <c r="O42" s="81"/>
      <c r="P42" s="44"/>
      <c r="Q42" s="45"/>
      <c r="R42" s="46"/>
    </row>
    <row r="43" spans="1:18" s="47" customFormat="1" ht="9.6" hidden="1" customHeight="1">
      <c r="A43" s="78"/>
      <c r="B43" s="80"/>
      <c r="C43" s="80"/>
      <c r="D43" s="50"/>
      <c r="E43" s="80"/>
      <c r="F43" s="80"/>
      <c r="G43" s="80"/>
      <c r="H43" s="80"/>
      <c r="I43" s="50"/>
      <c r="J43" s="80"/>
      <c r="K43" s="80"/>
      <c r="L43" s="80"/>
      <c r="M43" s="81"/>
      <c r="N43" s="81"/>
      <c r="O43" s="81"/>
      <c r="P43" s="44"/>
      <c r="Q43" s="45"/>
      <c r="R43" s="84"/>
    </row>
    <row r="44" spans="1:18" s="47" customFormat="1" ht="9.6" hidden="1" customHeight="1">
      <c r="A44" s="78"/>
      <c r="B44" s="50"/>
      <c r="C44" s="50"/>
      <c r="D44" s="50"/>
      <c r="E44" s="80"/>
      <c r="F44" s="80"/>
      <c r="H44" s="82"/>
      <c r="I44" s="50"/>
      <c r="J44" s="80"/>
      <c r="K44" s="80"/>
      <c r="L44" s="80"/>
      <c r="M44" s="81"/>
      <c r="N44" s="81"/>
      <c r="O44" s="81"/>
      <c r="P44" s="44"/>
      <c r="Q44" s="45"/>
      <c r="R44" s="46"/>
    </row>
    <row r="45" spans="1:18" s="47" customFormat="1" ht="9.6" hidden="1" customHeight="1">
      <c r="A45" s="78"/>
      <c r="B45" s="80"/>
      <c r="C45" s="80"/>
      <c r="D45" s="50"/>
      <c r="E45" s="80"/>
      <c r="F45" s="80"/>
      <c r="G45" s="80"/>
      <c r="H45" s="80"/>
      <c r="I45" s="50"/>
      <c r="J45" s="80"/>
      <c r="K45" s="80"/>
      <c r="L45" s="80"/>
      <c r="M45" s="81"/>
      <c r="N45" s="81"/>
      <c r="O45" s="81"/>
      <c r="P45" s="44"/>
      <c r="Q45" s="45"/>
      <c r="R45" s="46"/>
    </row>
    <row r="46" spans="1:18" s="47" customFormat="1" ht="9.6" hidden="1" customHeight="1">
      <c r="A46" s="78"/>
      <c r="B46" s="50"/>
      <c r="C46" s="50"/>
      <c r="D46" s="50"/>
      <c r="E46" s="80"/>
      <c r="F46" s="80"/>
      <c r="H46" s="80"/>
      <c r="I46" s="50"/>
      <c r="J46" s="80"/>
      <c r="K46" s="80"/>
      <c r="L46" s="82"/>
      <c r="M46" s="50"/>
      <c r="N46" s="80"/>
      <c r="O46" s="81"/>
      <c r="P46" s="44"/>
      <c r="Q46" s="45"/>
      <c r="R46" s="46"/>
    </row>
    <row r="47" spans="1:18" s="47" customFormat="1" ht="9.6" hidden="1" customHeight="1">
      <c r="A47" s="78"/>
      <c r="B47" s="80"/>
      <c r="C47" s="80"/>
      <c r="D47" s="50"/>
      <c r="E47" s="80"/>
      <c r="F47" s="80"/>
      <c r="G47" s="80"/>
      <c r="H47" s="80"/>
      <c r="I47" s="50"/>
      <c r="J47" s="80"/>
      <c r="K47" s="80"/>
      <c r="L47" s="80"/>
      <c r="M47" s="81"/>
      <c r="N47" s="80"/>
      <c r="O47" s="81"/>
      <c r="P47" s="44"/>
      <c r="Q47" s="45"/>
      <c r="R47" s="46"/>
    </row>
    <row r="48" spans="1:18" s="47" customFormat="1" ht="9.6" hidden="1" customHeight="1">
      <c r="A48" s="78"/>
      <c r="B48" s="50"/>
      <c r="C48" s="50"/>
      <c r="D48" s="50"/>
      <c r="E48" s="80"/>
      <c r="F48" s="80"/>
      <c r="H48" s="82"/>
      <c r="I48" s="50"/>
      <c r="J48" s="80"/>
      <c r="K48" s="80"/>
      <c r="L48" s="80"/>
      <c r="M48" s="81"/>
      <c r="N48" s="81"/>
      <c r="O48" s="81"/>
      <c r="P48" s="44"/>
      <c r="Q48" s="45"/>
      <c r="R48" s="46"/>
    </row>
    <row r="49" spans="1:18" s="47" customFormat="1" ht="9.6" hidden="1" customHeight="1">
      <c r="A49" s="78"/>
      <c r="B49" s="80"/>
      <c r="C49" s="80"/>
      <c r="D49" s="50"/>
      <c r="E49" s="80"/>
      <c r="F49" s="80"/>
      <c r="G49" s="80"/>
      <c r="H49" s="80"/>
      <c r="I49" s="50"/>
      <c r="J49" s="80"/>
      <c r="K49" s="83"/>
      <c r="L49" s="80"/>
      <c r="M49" s="81"/>
      <c r="N49" s="81"/>
      <c r="O49" s="81"/>
      <c r="P49" s="44"/>
      <c r="Q49" s="45"/>
      <c r="R49" s="46"/>
    </row>
    <row r="50" spans="1:18" s="47" customFormat="1" ht="9.6" hidden="1" customHeight="1">
      <c r="A50" s="78"/>
      <c r="B50" s="50"/>
      <c r="C50" s="50"/>
      <c r="D50" s="50"/>
      <c r="E50" s="80"/>
      <c r="F50" s="80"/>
      <c r="H50" s="80"/>
      <c r="I50" s="50"/>
      <c r="J50" s="82"/>
      <c r="K50" s="50"/>
      <c r="L50" s="80"/>
      <c r="M50" s="81"/>
      <c r="N50" s="81"/>
      <c r="O50" s="81"/>
      <c r="P50" s="44"/>
      <c r="Q50" s="45"/>
      <c r="R50" s="46"/>
    </row>
    <row r="51" spans="1:18" s="47" customFormat="1" ht="9.6" hidden="1" customHeight="1">
      <c r="A51" s="78"/>
      <c r="B51" s="80"/>
      <c r="C51" s="80"/>
      <c r="D51" s="50"/>
      <c r="E51" s="80"/>
      <c r="F51" s="80"/>
      <c r="G51" s="80"/>
      <c r="H51" s="80"/>
      <c r="I51" s="50"/>
      <c r="J51" s="80"/>
      <c r="K51" s="80"/>
      <c r="L51" s="80"/>
      <c r="M51" s="81"/>
      <c r="N51" s="81"/>
      <c r="O51" s="81"/>
      <c r="P51" s="44"/>
      <c r="Q51" s="45"/>
      <c r="R51" s="46"/>
    </row>
    <row r="52" spans="1:18" s="47" customFormat="1" ht="9.6" hidden="1" customHeight="1">
      <c r="A52" s="78"/>
      <c r="B52" s="50"/>
      <c r="C52" s="50"/>
      <c r="D52" s="50"/>
      <c r="E52" s="80"/>
      <c r="F52" s="80"/>
      <c r="H52" s="82"/>
      <c r="I52" s="50"/>
      <c r="J52" s="80"/>
      <c r="K52" s="80"/>
      <c r="L52" s="80"/>
      <c r="M52" s="81"/>
      <c r="N52" s="81"/>
      <c r="O52" s="81"/>
      <c r="P52" s="44"/>
      <c r="Q52" s="45"/>
      <c r="R52" s="46"/>
    </row>
    <row r="53" spans="1:18" s="47" customFormat="1" ht="9.6" hidden="1" customHeight="1">
      <c r="A53" s="79"/>
      <c r="B53" s="80"/>
      <c r="C53" s="80"/>
      <c r="D53" s="50"/>
      <c r="E53" s="80"/>
      <c r="F53" s="80"/>
      <c r="G53" s="80"/>
      <c r="H53" s="80"/>
      <c r="I53" s="50"/>
      <c r="J53" s="80"/>
      <c r="K53" s="80"/>
      <c r="L53" s="80"/>
      <c r="M53" s="80"/>
      <c r="N53" s="42"/>
      <c r="O53" s="42"/>
      <c r="P53" s="44"/>
      <c r="Q53" s="45"/>
      <c r="R53" s="46"/>
    </row>
    <row r="54" spans="1:18" s="47" customFormat="1" ht="9.6" hidden="1" customHeight="1">
      <c r="A54" s="78"/>
      <c r="B54" s="50"/>
      <c r="C54" s="50"/>
      <c r="D54" s="50"/>
      <c r="E54" s="67"/>
      <c r="F54" s="67"/>
      <c r="G54" s="74"/>
      <c r="H54" s="41"/>
      <c r="I54" s="59"/>
      <c r="J54" s="41"/>
      <c r="K54" s="41"/>
      <c r="L54" s="41"/>
      <c r="M54" s="62"/>
      <c r="N54" s="62"/>
      <c r="O54" s="62"/>
      <c r="P54" s="44"/>
      <c r="Q54" s="45"/>
      <c r="R54" s="46"/>
    </row>
    <row r="55" spans="1:18" s="47" customFormat="1" ht="9.6" hidden="1" customHeight="1">
      <c r="A55" s="79"/>
      <c r="B55" s="80"/>
      <c r="C55" s="80"/>
      <c r="D55" s="50"/>
      <c r="E55" s="80"/>
      <c r="F55" s="80"/>
      <c r="G55" s="80"/>
      <c r="H55" s="80"/>
      <c r="I55" s="50"/>
      <c r="J55" s="80"/>
      <c r="K55" s="80"/>
      <c r="L55" s="80"/>
      <c r="M55" s="81"/>
      <c r="N55" s="81"/>
      <c r="O55" s="81"/>
      <c r="P55" s="44"/>
      <c r="Q55" s="45"/>
      <c r="R55" s="46"/>
    </row>
    <row r="56" spans="1:18" s="47" customFormat="1" ht="9.6" hidden="1" customHeight="1">
      <c r="A56" s="78"/>
      <c r="B56" s="50"/>
      <c r="C56" s="50"/>
      <c r="D56" s="50"/>
      <c r="E56" s="80"/>
      <c r="F56" s="80"/>
      <c r="H56" s="82"/>
      <c r="I56" s="50"/>
      <c r="J56" s="80"/>
      <c r="K56" s="80"/>
      <c r="L56" s="80"/>
      <c r="M56" s="81"/>
      <c r="N56" s="81"/>
      <c r="O56" s="81"/>
      <c r="P56" s="44"/>
      <c r="Q56" s="45"/>
      <c r="R56" s="46"/>
    </row>
    <row r="57" spans="1:18" s="47" customFormat="1" ht="9.6" hidden="1" customHeight="1">
      <c r="A57" s="78"/>
      <c r="B57" s="80"/>
      <c r="C57" s="80"/>
      <c r="D57" s="50"/>
      <c r="E57" s="80"/>
      <c r="F57" s="80"/>
      <c r="G57" s="80"/>
      <c r="H57" s="80"/>
      <c r="I57" s="50"/>
      <c r="J57" s="80"/>
      <c r="K57" s="83"/>
      <c r="L57" s="80"/>
      <c r="M57" s="81"/>
      <c r="N57" s="81"/>
      <c r="O57" s="81"/>
      <c r="P57" s="44"/>
      <c r="Q57" s="45"/>
      <c r="R57" s="46"/>
    </row>
    <row r="58" spans="1:18" s="47" customFormat="1" ht="9.6" hidden="1" customHeight="1">
      <c r="A58" s="78"/>
      <c r="B58" s="50"/>
      <c r="C58" s="50"/>
      <c r="D58" s="50"/>
      <c r="E58" s="80"/>
      <c r="F58" s="80"/>
      <c r="H58" s="80"/>
      <c r="I58" s="50"/>
      <c r="J58" s="82"/>
      <c r="K58" s="50"/>
      <c r="L58" s="80"/>
      <c r="M58" s="81"/>
      <c r="N58" s="81"/>
      <c r="O58" s="81"/>
      <c r="P58" s="44"/>
      <c r="Q58" s="45"/>
      <c r="R58" s="46"/>
    </row>
    <row r="59" spans="1:18" s="47" customFormat="1" ht="9.6" hidden="1" customHeight="1">
      <c r="A59" s="78"/>
      <c r="B59" s="80"/>
      <c r="C59" s="80"/>
      <c r="D59" s="50"/>
      <c r="E59" s="80"/>
      <c r="F59" s="80"/>
      <c r="G59" s="80"/>
      <c r="H59" s="80"/>
      <c r="I59" s="50"/>
      <c r="J59" s="80"/>
      <c r="K59" s="80"/>
      <c r="L59" s="80"/>
      <c r="M59" s="81"/>
      <c r="N59" s="81"/>
      <c r="O59" s="81"/>
      <c r="P59" s="44"/>
      <c r="Q59" s="45"/>
      <c r="R59" s="84"/>
    </row>
    <row r="60" spans="1:18" s="47" customFormat="1" ht="9.6" hidden="1" customHeight="1">
      <c r="A60" s="78"/>
      <c r="B60" s="50"/>
      <c r="C60" s="50"/>
      <c r="D60" s="50"/>
      <c r="E60" s="80"/>
      <c r="F60" s="80"/>
      <c r="H60" s="82"/>
      <c r="I60" s="50"/>
      <c r="J60" s="80"/>
      <c r="K60" s="80"/>
      <c r="L60" s="80"/>
      <c r="M60" s="81"/>
      <c r="N60" s="81"/>
      <c r="O60" s="81"/>
      <c r="P60" s="44"/>
      <c r="Q60" s="45"/>
      <c r="R60" s="46"/>
    </row>
    <row r="61" spans="1:18" s="47" customFormat="1" ht="9.6" hidden="1" customHeight="1">
      <c r="A61" s="78"/>
      <c r="B61" s="80"/>
      <c r="C61" s="80"/>
      <c r="D61" s="50"/>
      <c r="E61" s="80"/>
      <c r="F61" s="80"/>
      <c r="G61" s="80"/>
      <c r="H61" s="80"/>
      <c r="I61" s="50"/>
      <c r="J61" s="80"/>
      <c r="K61" s="80"/>
      <c r="L61" s="80"/>
      <c r="M61" s="81"/>
      <c r="N61" s="81"/>
      <c r="O61" s="81"/>
      <c r="P61" s="44"/>
      <c r="Q61" s="45"/>
      <c r="R61" s="46"/>
    </row>
    <row r="62" spans="1:18" s="47" customFormat="1" ht="9.6" hidden="1" customHeight="1">
      <c r="A62" s="78"/>
      <c r="B62" s="50"/>
      <c r="C62" s="50"/>
      <c r="D62" s="50"/>
      <c r="E62" s="80"/>
      <c r="F62" s="80"/>
      <c r="H62" s="80"/>
      <c r="I62" s="50"/>
      <c r="J62" s="80"/>
      <c r="K62" s="80"/>
      <c r="L62" s="82"/>
      <c r="M62" s="50"/>
      <c r="N62" s="80"/>
      <c r="O62" s="81"/>
      <c r="P62" s="44"/>
      <c r="Q62" s="45"/>
      <c r="R62" s="46"/>
    </row>
    <row r="63" spans="1:18" s="47" customFormat="1" ht="9.6" hidden="1" customHeight="1">
      <c r="A63" s="78"/>
      <c r="B63" s="80"/>
      <c r="C63" s="80"/>
      <c r="D63" s="50"/>
      <c r="E63" s="80"/>
      <c r="F63" s="80"/>
      <c r="G63" s="80"/>
      <c r="H63" s="80"/>
      <c r="I63" s="50"/>
      <c r="J63" s="80"/>
      <c r="K63" s="80"/>
      <c r="L63" s="80"/>
      <c r="M63" s="81"/>
      <c r="N63" s="80"/>
      <c r="O63" s="81"/>
      <c r="P63" s="44"/>
      <c r="Q63" s="45"/>
      <c r="R63" s="46"/>
    </row>
    <row r="64" spans="1:18" s="47" customFormat="1" ht="9.6" hidden="1" customHeight="1">
      <c r="A64" s="78"/>
      <c r="B64" s="50"/>
      <c r="C64" s="50"/>
      <c r="D64" s="50"/>
      <c r="E64" s="80"/>
      <c r="F64" s="80"/>
      <c r="H64" s="82"/>
      <c r="I64" s="50"/>
      <c r="J64" s="80"/>
      <c r="K64" s="80"/>
      <c r="L64" s="80"/>
      <c r="M64" s="81"/>
      <c r="N64" s="81"/>
      <c r="O64" s="81"/>
      <c r="P64" s="44"/>
      <c r="Q64" s="45"/>
      <c r="R64" s="46"/>
    </row>
    <row r="65" spans="1:18" s="47" customFormat="1" ht="9" hidden="1" customHeight="1">
      <c r="A65" s="78"/>
      <c r="B65" s="80"/>
      <c r="C65" s="80"/>
      <c r="D65" s="50"/>
      <c r="E65" s="80"/>
      <c r="F65" s="80"/>
      <c r="G65" s="80"/>
      <c r="H65" s="80"/>
      <c r="I65" s="50"/>
      <c r="J65" s="80"/>
      <c r="K65" s="83"/>
      <c r="L65" s="80"/>
      <c r="M65" s="81"/>
      <c r="N65" s="81"/>
      <c r="O65" s="81"/>
      <c r="P65" s="44"/>
      <c r="Q65" s="45"/>
      <c r="R65" s="46"/>
    </row>
    <row r="66" spans="1:18" s="47" customFormat="1" ht="9" hidden="1" customHeight="1">
      <c r="A66" s="78"/>
      <c r="B66" s="50"/>
      <c r="C66" s="50"/>
      <c r="D66" s="50"/>
      <c r="E66" s="80"/>
      <c r="F66" s="80"/>
      <c r="H66" s="80"/>
      <c r="I66" s="50"/>
      <c r="J66" s="82"/>
      <c r="K66" s="50"/>
      <c r="L66" s="80"/>
      <c r="M66" s="81"/>
      <c r="N66" s="81"/>
      <c r="O66" s="81"/>
      <c r="P66" s="44"/>
      <c r="Q66" s="45"/>
      <c r="R66" s="46"/>
    </row>
    <row r="67" spans="1:18" s="47" customFormat="1" ht="9" hidden="1" customHeight="1">
      <c r="A67" s="78"/>
      <c r="B67" s="80"/>
      <c r="C67" s="80"/>
      <c r="D67" s="50"/>
      <c r="E67" s="80"/>
      <c r="F67" s="80"/>
      <c r="G67" s="80"/>
      <c r="H67" s="80"/>
      <c r="I67" s="50"/>
      <c r="J67" s="80"/>
      <c r="K67" s="80"/>
      <c r="L67" s="80"/>
      <c r="M67" s="81"/>
      <c r="N67" s="81"/>
      <c r="O67" s="81"/>
      <c r="P67" s="44"/>
      <c r="Q67" s="45"/>
      <c r="R67" s="46"/>
    </row>
    <row r="68" spans="1:18" s="47" customFormat="1" ht="17.25" hidden="1" customHeight="1">
      <c r="A68" s="78"/>
      <c r="B68" s="50"/>
      <c r="C68" s="50"/>
      <c r="D68" s="50"/>
      <c r="E68" s="80"/>
      <c r="F68" s="80"/>
      <c r="H68" s="82"/>
      <c r="I68" s="50"/>
      <c r="J68" s="80"/>
      <c r="K68" s="80"/>
      <c r="L68" s="80"/>
      <c r="M68" s="81"/>
      <c r="N68" s="81"/>
      <c r="O68" s="81"/>
      <c r="P68" s="44"/>
      <c r="Q68" s="45"/>
      <c r="R68" s="46"/>
    </row>
    <row r="69" spans="1:18" s="47" customFormat="1" ht="9.6" customHeight="1">
      <c r="A69" s="79"/>
      <c r="B69" s="80"/>
      <c r="C69" s="80"/>
      <c r="D69" s="50"/>
      <c r="E69" s="80"/>
      <c r="F69" s="80"/>
      <c r="G69" s="80"/>
      <c r="H69" s="80"/>
      <c r="I69" s="50"/>
      <c r="J69" s="80"/>
      <c r="K69" s="80"/>
      <c r="L69" s="80"/>
      <c r="M69" s="80"/>
      <c r="N69" s="42"/>
      <c r="O69" s="42"/>
      <c r="P69" s="44"/>
      <c r="Q69" s="45"/>
      <c r="R69" s="46"/>
    </row>
    <row r="70" spans="1:18" s="91" customFormat="1" ht="6.75" customHeight="1">
      <c r="A70" s="85"/>
      <c r="B70" s="85"/>
      <c r="C70" s="85"/>
      <c r="D70" s="85"/>
      <c r="E70" s="86"/>
      <c r="F70" s="86"/>
      <c r="G70" s="86"/>
      <c r="H70" s="86"/>
      <c r="I70" s="87"/>
      <c r="J70" s="88"/>
      <c r="K70" s="89"/>
      <c r="L70" s="88"/>
      <c r="M70" s="89"/>
      <c r="N70" s="88"/>
      <c r="O70" s="89"/>
      <c r="P70" s="88"/>
      <c r="Q70" s="89"/>
      <c r="R70" s="90"/>
    </row>
    <row r="71" spans="1:18" s="104" customFormat="1" ht="10.5" customHeight="1">
      <c r="A71" s="92" t="s">
        <v>34</v>
      </c>
      <c r="B71" s="93"/>
      <c r="C71" s="94"/>
      <c r="D71" s="95" t="s">
        <v>35</v>
      </c>
      <c r="E71" s="96" t="s">
        <v>36</v>
      </c>
      <c r="F71" s="95"/>
      <c r="G71" s="97"/>
      <c r="H71" s="98"/>
      <c r="I71" s="95" t="s">
        <v>35</v>
      </c>
      <c r="J71" s="96" t="s">
        <v>37</v>
      </c>
      <c r="K71" s="99"/>
      <c r="L71" s="96" t="s">
        <v>38</v>
      </c>
      <c r="M71" s="100"/>
      <c r="N71" s="101" t="s">
        <v>39</v>
      </c>
      <c r="O71" s="101"/>
      <c r="P71" s="102"/>
      <c r="Q71" s="103"/>
    </row>
    <row r="72" spans="1:18" s="104" customFormat="1" ht="9" customHeight="1">
      <c r="A72" s="105" t="s">
        <v>40</v>
      </c>
      <c r="B72" s="106"/>
      <c r="C72" s="107"/>
      <c r="D72" s="108">
        <v>1</v>
      </c>
      <c r="E72" s="109" t="str">
        <f>IF(D72&gt;$Q$79,,UPPER(VLOOKUP(D72,'[7]Women Si Main Draw Prep'!$A$7:$R$134,2)))</f>
        <v>NWOKOLO</v>
      </c>
      <c r="F72" s="110"/>
      <c r="G72" s="109"/>
      <c r="H72" s="111"/>
      <c r="I72" s="112" t="s">
        <v>41</v>
      </c>
      <c r="J72" s="106"/>
      <c r="K72" s="113"/>
      <c r="L72" s="106"/>
      <c r="M72" s="114"/>
      <c r="N72" s="115" t="s">
        <v>42</v>
      </c>
      <c r="O72" s="116"/>
      <c r="P72" s="116"/>
      <c r="Q72" s="117"/>
    </row>
    <row r="73" spans="1:18" s="104" customFormat="1" ht="9" customHeight="1">
      <c r="A73" s="105" t="s">
        <v>43</v>
      </c>
      <c r="B73" s="106"/>
      <c r="C73" s="107"/>
      <c r="D73" s="108">
        <v>2</v>
      </c>
      <c r="E73" s="109" t="s">
        <v>114</v>
      </c>
      <c r="F73" s="110"/>
      <c r="G73" s="109"/>
      <c r="H73" s="111"/>
      <c r="I73" s="112" t="s">
        <v>44</v>
      </c>
      <c r="J73" s="106"/>
      <c r="K73" s="113"/>
      <c r="L73" s="106"/>
      <c r="M73" s="114"/>
      <c r="N73" s="118"/>
      <c r="O73" s="119"/>
      <c r="P73" s="120"/>
      <c r="Q73" s="121"/>
    </row>
    <row r="74" spans="1:18" s="104" customFormat="1" ht="9" customHeight="1">
      <c r="A74" s="122" t="s">
        <v>45</v>
      </c>
      <c r="B74" s="120"/>
      <c r="C74" s="123"/>
      <c r="D74" s="108">
        <v>3</v>
      </c>
      <c r="E74" s="109">
        <f>IF(D74&gt;$Q$79,,UPPER(VLOOKUP(D74,'[7]Women Si Main Draw Prep'!$A$7:$R$134,2)))</f>
        <v>0</v>
      </c>
      <c r="F74" s="110"/>
      <c r="G74" s="109"/>
      <c r="H74" s="111"/>
      <c r="I74" s="112" t="s">
        <v>46</v>
      </c>
      <c r="J74" s="106"/>
      <c r="K74" s="113"/>
      <c r="L74" s="106"/>
      <c r="M74" s="114"/>
      <c r="N74" s="115" t="s">
        <v>47</v>
      </c>
      <c r="O74" s="116"/>
      <c r="P74" s="116"/>
      <c r="Q74" s="117"/>
    </row>
    <row r="75" spans="1:18" s="104" customFormat="1" ht="9" customHeight="1">
      <c r="A75" s="124"/>
      <c r="B75" s="24"/>
      <c r="C75" s="125"/>
      <c r="D75" s="108">
        <v>4</v>
      </c>
      <c r="E75" s="109">
        <f>IF(D75&gt;$Q$79,,UPPER(VLOOKUP(D75,'[7]Women Si Main Draw Prep'!$A$7:$R$134,2)))</f>
        <v>0</v>
      </c>
      <c r="F75" s="110"/>
      <c r="G75" s="109"/>
      <c r="H75" s="111"/>
      <c r="I75" s="112" t="s">
        <v>48</v>
      </c>
      <c r="J75" s="106"/>
      <c r="K75" s="113"/>
      <c r="L75" s="106"/>
      <c r="M75" s="114"/>
      <c r="N75" s="106"/>
      <c r="O75" s="113"/>
      <c r="P75" s="106"/>
      <c r="Q75" s="114"/>
    </row>
    <row r="76" spans="1:18" s="104" customFormat="1" ht="9" customHeight="1">
      <c r="A76" s="126" t="s">
        <v>49</v>
      </c>
      <c r="B76" s="127"/>
      <c r="C76" s="128"/>
      <c r="D76" s="108"/>
      <c r="E76" s="109"/>
      <c r="F76" s="110"/>
      <c r="G76" s="109"/>
      <c r="H76" s="111"/>
      <c r="I76" s="112" t="s">
        <v>50</v>
      </c>
      <c r="J76" s="106"/>
      <c r="K76" s="113"/>
      <c r="L76" s="106"/>
      <c r="M76" s="114"/>
      <c r="N76" s="120"/>
      <c r="O76" s="119"/>
      <c r="P76" s="120"/>
      <c r="Q76" s="121"/>
    </row>
    <row r="77" spans="1:18" s="104" customFormat="1" ht="9" customHeight="1">
      <c r="A77" s="105" t="s">
        <v>40</v>
      </c>
      <c r="B77" s="106"/>
      <c r="C77" s="107"/>
      <c r="D77" s="108"/>
      <c r="E77" s="109"/>
      <c r="F77" s="110"/>
      <c r="G77" s="109"/>
      <c r="H77" s="111"/>
      <c r="I77" s="112" t="s">
        <v>51</v>
      </c>
      <c r="J77" s="106"/>
      <c r="K77" s="113"/>
      <c r="L77" s="106"/>
      <c r="M77" s="114"/>
      <c r="N77" s="115" t="s">
        <v>52</v>
      </c>
      <c r="O77" s="116"/>
      <c r="P77" s="116"/>
      <c r="Q77" s="117"/>
    </row>
    <row r="78" spans="1:18" s="104" customFormat="1" ht="9" customHeight="1">
      <c r="A78" s="105" t="s">
        <v>53</v>
      </c>
      <c r="B78" s="106"/>
      <c r="C78" s="129"/>
      <c r="D78" s="108"/>
      <c r="E78" s="109"/>
      <c r="F78" s="110"/>
      <c r="G78" s="109"/>
      <c r="H78" s="111"/>
      <c r="I78" s="112" t="s">
        <v>54</v>
      </c>
      <c r="J78" s="106"/>
      <c r="K78" s="113"/>
      <c r="L78" s="106"/>
      <c r="M78" s="114"/>
      <c r="N78" s="106"/>
      <c r="O78" s="113"/>
      <c r="P78" s="106"/>
      <c r="Q78" s="114"/>
    </row>
    <row r="79" spans="1:18" s="104" customFormat="1" ht="9" customHeight="1">
      <c r="A79" s="122" t="s">
        <v>55</v>
      </c>
      <c r="B79" s="120"/>
      <c r="C79" s="130"/>
      <c r="D79" s="131"/>
      <c r="E79" s="132"/>
      <c r="F79" s="133"/>
      <c r="G79" s="132"/>
      <c r="H79" s="134"/>
      <c r="I79" s="135" t="s">
        <v>56</v>
      </c>
      <c r="J79" s="120"/>
      <c r="K79" s="119"/>
      <c r="L79" s="120"/>
      <c r="M79" s="121"/>
      <c r="N79" s="120" t="str">
        <f>Q4</f>
        <v>Richard Sorrillo</v>
      </c>
      <c r="O79" s="119"/>
      <c r="P79" s="120"/>
      <c r="Q79" s="136">
        <f>MIN(4,'[7]Women Si Main Draw Prep'!R5)</f>
        <v>2</v>
      </c>
    </row>
  </sheetData>
  <mergeCells count="1">
    <mergeCell ref="A4:C4"/>
  </mergeCells>
  <phoneticPr fontId="0" type="noConversion"/>
  <conditionalFormatting sqref="F67:H67 F51:H51 F53:H53 F39:H39 F41:H41 F43:H43 F45:H45 F47:H47 G23 G25 G27 G29 G31 G33 G35 G37 F49:H49 F69:H69 F55:H55 F57:H57 F59:H59 F61:H61 F63:H63 F65:H65 G7 G9 G11 G13 G15 G17 G19 G21">
    <cfRule type="expression" dxfId="55" priority="14" stopIfTrue="1">
      <formula>AND($D7&lt;9,$C7&gt;0)</formula>
    </cfRule>
  </conditionalFormatting>
  <conditionalFormatting sqref="H40 H60 J50 H24 H48 H32 J58 H68 H36 H56 J66 H64 J10 L46 H28 L14 J18 J26 J34 L30 L62 H44 J42 H52 H8 H16 H20 H12 N22">
    <cfRule type="expression" dxfId="54" priority="11" stopIfTrue="1">
      <formula>AND($N$1="CU",H8="Umpire")</formula>
    </cfRule>
    <cfRule type="expression" dxfId="53" priority="12" stopIfTrue="1">
      <formula>AND($N$1="CU",H8&lt;&gt;"Umpire",I8&lt;&gt;"")</formula>
    </cfRule>
    <cfRule type="expression" dxfId="52" priority="13" stopIfTrue="1">
      <formula>AND($N$1="CU",H8&lt;&gt;"Umpire")</formula>
    </cfRule>
  </conditionalFormatting>
  <conditionalFormatting sqref="D53 D47 D45 D43 D41 D39 D69 D67 D49 D65 D63 D61 D59 D57 D55 D51">
    <cfRule type="expression" dxfId="51" priority="10" stopIfTrue="1">
      <formula>AND($D39&lt;9,$C39&gt;0)</formula>
    </cfRule>
  </conditionalFormatting>
  <conditionalFormatting sqref="E55 E57 E59 E61 E63 E65 E67 E69 E39 E41 E43 E45 E47 E49 E51 E53">
    <cfRule type="cellIs" dxfId="50" priority="8" stopIfTrue="1" operator="equal">
      <formula>"Bye"</formula>
    </cfRule>
    <cfRule type="expression" dxfId="49" priority="9" stopIfTrue="1">
      <formula>AND($D39&lt;9,$C39&gt;0)</formula>
    </cfRule>
  </conditionalFormatting>
  <conditionalFormatting sqref="L10 L18 L26 L34 N30 N62 L58 L66 N14 N46 L42 L50 P22 J8 J12 J16 J20 J24 J28 J32 J36 J56 J60 J64 J68 J40 J44 J48 J52">
    <cfRule type="expression" dxfId="48" priority="6" stopIfTrue="1">
      <formula>I8="as"</formula>
    </cfRule>
    <cfRule type="expression" dxfId="47" priority="7" stopIfTrue="1">
      <formula>I8="bs"</formula>
    </cfRule>
  </conditionalFormatting>
  <conditionalFormatting sqref="B7 B9 B11 B13 B15 B17 B19 B21 B23 B25 B27 B29 B31 B33 B35 B37 B55 B57 B59 B61 B63 B65 B67 B69 B39 B41 B43 B45 B47 B49 B51 B53">
    <cfRule type="cellIs" dxfId="46" priority="4" stopIfTrue="1" operator="equal">
      <formula>"QA"</formula>
    </cfRule>
    <cfRule type="cellIs" dxfId="45" priority="5" stopIfTrue="1" operator="equal">
      <formula>"DA"</formula>
    </cfRule>
  </conditionalFormatting>
  <conditionalFormatting sqref="I8 I12 I16 I20 I24 I28 I32 I36 M30 M14 K10 K34 Q79 K18 K26 O22">
    <cfRule type="expression" dxfId="44" priority="3" stopIfTrue="1">
      <formula>$N$1="CU"</formula>
    </cfRule>
  </conditionalFormatting>
  <conditionalFormatting sqref="E35 E37 E25 E33 E31 E29 E27 E23 E19 E21 E9 E17 E15 E13 E11 E7">
    <cfRule type="cellIs" dxfId="43" priority="2" stopIfTrue="1" operator="equal">
      <formula>"Bye"</formula>
    </cfRule>
  </conditionalFormatting>
  <conditionalFormatting sqref="D7 D37 D11 D13 D15 D35 D19 D21 D23 D25 D27 D29 D31 D33">
    <cfRule type="expression" dxfId="42" priority="1"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1.1399999999999999" bottom="0.39" header="0" footer="0"/>
  <pageSetup paperSize="9" orientation="landscape" horizontalDpi="4294967294" verticalDpi="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Girls U10 Si Main</vt:lpstr>
      <vt:lpstr>Boys U10 Si Main</vt:lpstr>
      <vt:lpstr>Girls 12 Si Main</vt:lpstr>
      <vt:lpstr>Boys 12 Si Main </vt:lpstr>
      <vt:lpstr>Girls Si Main 14</vt:lpstr>
      <vt:lpstr>Boys 14 Si Main</vt:lpstr>
      <vt:lpstr>Girls 18's Si Main</vt:lpstr>
      <vt:lpstr>Boys 18's Si Main</vt:lpstr>
      <vt:lpstr>Women Main </vt:lpstr>
      <vt:lpstr>Men A Si Main </vt:lpstr>
      <vt:lpstr>MEN B Si</vt:lpstr>
      <vt:lpstr>Men 45's Si Main </vt:lpstr>
      <vt:lpstr>'Boys 12 Si Main '!Print_Area</vt:lpstr>
      <vt:lpstr>'Boys 14 Si Main'!Print_Area</vt:lpstr>
      <vt:lpstr>'Boys 18''s Si Main'!Print_Area</vt:lpstr>
      <vt:lpstr>'Boys U10 Si Main'!Print_Area</vt:lpstr>
      <vt:lpstr>'Girls 12 Si Main'!Print_Area</vt:lpstr>
      <vt:lpstr>'Girls 18''s Si Main'!Print_Area</vt:lpstr>
      <vt:lpstr>'Girls Si Main 14'!Print_Area</vt:lpstr>
      <vt:lpstr>'Girls U10 Si Main'!Print_Area</vt:lpstr>
      <vt:lpstr>'Men 45''s Si Main '!Print_Area</vt:lpstr>
      <vt:lpstr>'Men A Si Main '!Print_Area</vt:lpstr>
      <vt:lpstr>'MEN B Si'!Print_Area</vt:lpstr>
      <vt:lpstr>'Women Main '!Print_Area</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Sorrillo</dc:creator>
  <cp:lastModifiedBy> </cp:lastModifiedBy>
  <dcterms:created xsi:type="dcterms:W3CDTF">2012-08-19T16:18:24Z</dcterms:created>
  <dcterms:modified xsi:type="dcterms:W3CDTF">2012-08-23T16:22:52Z</dcterms:modified>
</cp:coreProperties>
</file>