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755" firstSheet="4" activeTab="4"/>
  </bookViews>
  <sheets>
    <sheet name="Over 35 Mens Si. Open Draw" sheetId="1" r:id="rId1"/>
    <sheet name="Over 35 Mens Si. B Draw" sheetId="2" r:id="rId2"/>
    <sheet name="Over 45 Mens Si Draw" sheetId="3" r:id="rId3"/>
    <sheet name="Over 60 Mens Si. Draw" sheetId="4" r:id="rId4"/>
    <sheet name="Student Inv Mens Si. Draw" sheetId="5" r:id="rId5"/>
    <sheet name="Ladies Si Draw" sheetId="6" r:id="rId6"/>
    <sheet name="Over 35 Mens Do. Draw" sheetId="7" r:id="rId7"/>
    <sheet name="Over 45 Mens Do. Draw" sheetId="8" r:id="rId8"/>
    <sheet name="Ladies Doubles" sheetId="10" r:id="rId9"/>
    <sheet name="MIXED Do. Draw" sheetId="11" r:id="rId10"/>
  </sheets>
  <externalReferences>
    <externalReference r:id="rId11"/>
  </externalReferences>
  <definedNames>
    <definedName name="_Order1" hidden="1">255</definedName>
    <definedName name="Combo_MD" localSheetId="8" hidden="1">{"'Sheet5'!$A$1:$F$68"}</definedName>
    <definedName name="Combo_MD" localSheetId="5" hidden="1">{"'Sheet5'!$A$1:$F$68"}</definedName>
    <definedName name="Combo_MD" localSheetId="9" hidden="1">{"'Sheet5'!$A$1:$F$68"}</definedName>
    <definedName name="Combo_MD" localSheetId="6" hidden="1">{"'Sheet5'!$A$1:$F$68"}</definedName>
    <definedName name="Combo_MD" localSheetId="1" hidden="1">{"'Sheet5'!$A$1:$F$68"}</definedName>
    <definedName name="Combo_MD" localSheetId="7" hidden="1">{"'Sheet5'!$A$1:$F$68"}</definedName>
    <definedName name="Combo_MD" localSheetId="2" hidden="1">{"'Sheet5'!$A$1:$F$68"}</definedName>
    <definedName name="Combo_MD" localSheetId="3" hidden="1">{"'Sheet5'!$A$1:$F$68"}</definedName>
    <definedName name="Combo_MD" localSheetId="4" hidden="1">{"'Sheet5'!$A$1:$F$68"}</definedName>
    <definedName name="Combo_MD" hidden="1">{"'Sheet5'!$A$1:$F$68"}</definedName>
    <definedName name="Combo_QD_32" localSheetId="8" hidden="1">{"'Sheet5'!$A$1:$F$68"}</definedName>
    <definedName name="Combo_QD_32" localSheetId="5" hidden="1">{"'Sheet5'!$A$1:$F$68"}</definedName>
    <definedName name="Combo_QD_32" localSheetId="9" hidden="1">{"'Sheet5'!$A$1:$F$68"}</definedName>
    <definedName name="Combo_QD_32" localSheetId="6" hidden="1">{"'Sheet5'!$A$1:$F$68"}</definedName>
    <definedName name="Combo_QD_32" localSheetId="1" hidden="1">{"'Sheet5'!$A$1:$F$68"}</definedName>
    <definedName name="Combo_QD_32" localSheetId="7" hidden="1">{"'Sheet5'!$A$1:$F$68"}</definedName>
    <definedName name="Combo_QD_32" localSheetId="2" hidden="1">{"'Sheet5'!$A$1:$F$68"}</definedName>
    <definedName name="Combo_QD_32" localSheetId="3" hidden="1">{"'Sheet5'!$A$1:$F$68"}</definedName>
    <definedName name="Combo_QD_32" localSheetId="4" hidden="1">{"'Sheet5'!$A$1:$F$68"}</definedName>
    <definedName name="Combo_QD_32" hidden="1">{"'Sheet5'!$A$1:$F$68"}</definedName>
    <definedName name="Combo_Qual" localSheetId="8" hidden="1">{"'Sheet5'!$A$1:$F$68"}</definedName>
    <definedName name="Combo_Qual" localSheetId="5" hidden="1">{"'Sheet5'!$A$1:$F$68"}</definedName>
    <definedName name="Combo_Qual" localSheetId="9" hidden="1">{"'Sheet5'!$A$1:$F$68"}</definedName>
    <definedName name="Combo_Qual" localSheetId="6" hidden="1">{"'Sheet5'!$A$1:$F$68"}</definedName>
    <definedName name="Combo_Qual" localSheetId="1" hidden="1">{"'Sheet5'!$A$1:$F$68"}</definedName>
    <definedName name="Combo_Qual" localSheetId="7" hidden="1">{"'Sheet5'!$A$1:$F$68"}</definedName>
    <definedName name="Combo_Qual" localSheetId="2" hidden="1">{"'Sheet5'!$A$1:$F$68"}</definedName>
    <definedName name="Combo_Qual" localSheetId="3" hidden="1">{"'Sheet5'!$A$1:$F$68"}</definedName>
    <definedName name="Combo_Qual" localSheetId="4" hidden="1">{"'Sheet5'!$A$1:$F$68"}</definedName>
    <definedName name="Combo_Qual" hidden="1">{"'Sheet5'!$A$1:$F$68"}</definedName>
    <definedName name="Combo_Qual_126_8" hidden="1">{"'Sheet5'!$A$1:$F$68"}</definedName>
    <definedName name="Combo_Qual_128_8" localSheetId="8" hidden="1">{"'Sheet5'!$A$1:$F$68"}</definedName>
    <definedName name="Combo_Qual_128_8" localSheetId="5" hidden="1">{"'Sheet5'!$A$1:$F$68"}</definedName>
    <definedName name="Combo_Qual_128_8" localSheetId="9" hidden="1">{"'Sheet5'!$A$1:$F$68"}</definedName>
    <definedName name="Combo_Qual_128_8" localSheetId="6" hidden="1">{"'Sheet5'!$A$1:$F$68"}</definedName>
    <definedName name="Combo_Qual_128_8" localSheetId="1" hidden="1">{"'Sheet5'!$A$1:$F$68"}</definedName>
    <definedName name="Combo_Qual_128_8" localSheetId="7" hidden="1">{"'Sheet5'!$A$1:$F$68"}</definedName>
    <definedName name="Combo_Qual_128_8" localSheetId="2" hidden="1">{"'Sheet5'!$A$1:$F$68"}</definedName>
    <definedName name="Combo_Qual_128_8" localSheetId="3" hidden="1">{"'Sheet5'!$A$1:$F$68"}</definedName>
    <definedName name="Combo_Qual_128_8" localSheetId="4" hidden="1">{"'Sheet5'!$A$1:$F$68"}</definedName>
    <definedName name="Combo_Qual_128_8" hidden="1">{"'Sheet5'!$A$1:$F$68"}</definedName>
    <definedName name="Combo_Qual_64_8" localSheetId="8" hidden="1">{"'Sheet5'!$A$1:$F$68"}</definedName>
    <definedName name="Combo_Qual_64_8" localSheetId="5" hidden="1">{"'Sheet5'!$A$1:$F$68"}</definedName>
    <definedName name="Combo_Qual_64_8" localSheetId="9" hidden="1">{"'Sheet5'!$A$1:$F$68"}</definedName>
    <definedName name="Combo_Qual_64_8" localSheetId="6" hidden="1">{"'Sheet5'!$A$1:$F$68"}</definedName>
    <definedName name="Combo_Qual_64_8" localSheetId="1" hidden="1">{"'Sheet5'!$A$1:$F$68"}</definedName>
    <definedName name="Combo_Qual_64_8" localSheetId="7" hidden="1">{"'Sheet5'!$A$1:$F$68"}</definedName>
    <definedName name="Combo_Qual_64_8" localSheetId="2" hidden="1">{"'Sheet5'!$A$1:$F$68"}</definedName>
    <definedName name="Combo_Qual_64_8" localSheetId="3" hidden="1">{"'Sheet5'!$A$1:$F$68"}</definedName>
    <definedName name="Combo_Qual_64_8" localSheetId="4" hidden="1">{"'Sheet5'!$A$1:$F$68"}</definedName>
    <definedName name="Combo_Qual_64_8" hidden="1">{"'Sheet5'!$A$1:$F$68"}</definedName>
    <definedName name="Combo2" localSheetId="8" hidden="1">{"'Sheet5'!$A$1:$F$68"}</definedName>
    <definedName name="Combo2" localSheetId="5" hidden="1">{"'Sheet5'!$A$1:$F$68"}</definedName>
    <definedName name="Combo2" localSheetId="9" hidden="1">{"'Sheet5'!$A$1:$F$68"}</definedName>
    <definedName name="Combo2" localSheetId="6" hidden="1">{"'Sheet5'!$A$1:$F$68"}</definedName>
    <definedName name="Combo2" localSheetId="1" hidden="1">{"'Sheet5'!$A$1:$F$68"}</definedName>
    <definedName name="Combo2" localSheetId="7" hidden="1">{"'Sheet5'!$A$1:$F$68"}</definedName>
    <definedName name="Combo2" localSheetId="2" hidden="1">{"'Sheet5'!$A$1:$F$68"}</definedName>
    <definedName name="Combo2" localSheetId="3" hidden="1">{"'Sheet5'!$A$1:$F$68"}</definedName>
    <definedName name="Combo2" localSheetId="4" hidden="1">{"'Sheet5'!$A$1:$F$68"}</definedName>
    <definedName name="Combo2" hidden="1">{"'Sheet5'!$A$1:$F$68"}</definedName>
    <definedName name="Draw1" localSheetId="8" hidden="1">{"'Sheet5'!$A$1:$F$68"}</definedName>
    <definedName name="Draw1" localSheetId="5" hidden="1">{"'Sheet5'!$A$1:$F$68"}</definedName>
    <definedName name="Draw1" localSheetId="9" hidden="1">{"'Sheet5'!$A$1:$F$68"}</definedName>
    <definedName name="Draw1" localSheetId="6" hidden="1">{"'Sheet5'!$A$1:$F$68"}</definedName>
    <definedName name="Draw1" localSheetId="1" hidden="1">{"'Sheet5'!$A$1:$F$68"}</definedName>
    <definedName name="Draw1" localSheetId="7" hidden="1">{"'Sheet5'!$A$1:$F$68"}</definedName>
    <definedName name="Draw1" localSheetId="2" hidden="1">{"'Sheet5'!$A$1:$F$68"}</definedName>
    <definedName name="Draw1" localSheetId="3" hidden="1">{"'Sheet5'!$A$1:$F$68"}</definedName>
    <definedName name="Draw1" localSheetId="4" hidden="1">{"'Sheet5'!$A$1:$F$68"}</definedName>
    <definedName name="Draw1" hidden="1">{"'Sheet5'!$A$1:$F$68"}</definedName>
    <definedName name="Draw10" localSheetId="8" hidden="1">{"'Sheet5'!$A$1:$F$68"}</definedName>
    <definedName name="Draw10" localSheetId="5" hidden="1">{"'Sheet5'!$A$1:$F$68"}</definedName>
    <definedName name="Draw10" localSheetId="9" hidden="1">{"'Sheet5'!$A$1:$F$68"}</definedName>
    <definedName name="Draw10" localSheetId="6" hidden="1">{"'Sheet5'!$A$1:$F$68"}</definedName>
    <definedName name="Draw10" localSheetId="1" hidden="1">{"'Sheet5'!$A$1:$F$68"}</definedName>
    <definedName name="Draw10" localSheetId="7" hidden="1">{"'Sheet5'!$A$1:$F$68"}</definedName>
    <definedName name="Draw10" localSheetId="2" hidden="1">{"'Sheet5'!$A$1:$F$68"}</definedName>
    <definedName name="Draw10" localSheetId="3" hidden="1">{"'Sheet5'!$A$1:$F$68"}</definedName>
    <definedName name="Draw10" localSheetId="4" hidden="1">{"'Sheet5'!$A$1:$F$68"}</definedName>
    <definedName name="Draw10" hidden="1">{"'Sheet5'!$A$1:$F$68"}</definedName>
    <definedName name="Draw11" localSheetId="8" hidden="1">{"'Sheet5'!$A$1:$F$68"}</definedName>
    <definedName name="Draw11" localSheetId="5" hidden="1">{"'Sheet5'!$A$1:$F$68"}</definedName>
    <definedName name="Draw11" localSheetId="9" hidden="1">{"'Sheet5'!$A$1:$F$68"}</definedName>
    <definedName name="Draw11" localSheetId="6" hidden="1">{"'Sheet5'!$A$1:$F$68"}</definedName>
    <definedName name="Draw11" localSheetId="1" hidden="1">{"'Sheet5'!$A$1:$F$68"}</definedName>
    <definedName name="Draw11" localSheetId="7" hidden="1">{"'Sheet5'!$A$1:$F$68"}</definedName>
    <definedName name="Draw11" localSheetId="2" hidden="1">{"'Sheet5'!$A$1:$F$68"}</definedName>
    <definedName name="Draw11" localSheetId="3" hidden="1">{"'Sheet5'!$A$1:$F$68"}</definedName>
    <definedName name="Draw11" localSheetId="4" hidden="1">{"'Sheet5'!$A$1:$F$68"}</definedName>
    <definedName name="Draw11" hidden="1">{"'Sheet5'!$A$1:$F$68"}</definedName>
    <definedName name="Draw12" localSheetId="8" hidden="1">{"'Sheet5'!$A$1:$F$68"}</definedName>
    <definedName name="Draw12" localSheetId="5" hidden="1">{"'Sheet5'!$A$1:$F$68"}</definedName>
    <definedName name="Draw12" localSheetId="9" hidden="1">{"'Sheet5'!$A$1:$F$68"}</definedName>
    <definedName name="Draw12" localSheetId="6" hidden="1">{"'Sheet5'!$A$1:$F$68"}</definedName>
    <definedName name="Draw12" localSheetId="1" hidden="1">{"'Sheet5'!$A$1:$F$68"}</definedName>
    <definedName name="Draw12" localSheetId="7" hidden="1">{"'Sheet5'!$A$1:$F$68"}</definedName>
    <definedName name="Draw12" localSheetId="2" hidden="1">{"'Sheet5'!$A$1:$F$68"}</definedName>
    <definedName name="Draw12" localSheetId="3" hidden="1">{"'Sheet5'!$A$1:$F$68"}</definedName>
    <definedName name="Draw12" localSheetId="4" hidden="1">{"'Sheet5'!$A$1:$F$68"}</definedName>
    <definedName name="Draw12" hidden="1">{"'Sheet5'!$A$1:$F$68"}</definedName>
    <definedName name="Draw13" localSheetId="8" hidden="1">{"'Sheet5'!$A$1:$F$68"}</definedName>
    <definedName name="Draw13" localSheetId="5" hidden="1">{"'Sheet5'!$A$1:$F$68"}</definedName>
    <definedName name="Draw13" localSheetId="9" hidden="1">{"'Sheet5'!$A$1:$F$68"}</definedName>
    <definedName name="Draw13" localSheetId="6" hidden="1">{"'Sheet5'!$A$1:$F$68"}</definedName>
    <definedName name="Draw13" localSheetId="1" hidden="1">{"'Sheet5'!$A$1:$F$68"}</definedName>
    <definedName name="Draw13" localSheetId="7" hidden="1">{"'Sheet5'!$A$1:$F$68"}</definedName>
    <definedName name="Draw13" localSheetId="2" hidden="1">{"'Sheet5'!$A$1:$F$68"}</definedName>
    <definedName name="Draw13" localSheetId="3" hidden="1">{"'Sheet5'!$A$1:$F$68"}</definedName>
    <definedName name="Draw13" localSheetId="4" hidden="1">{"'Sheet5'!$A$1:$F$68"}</definedName>
    <definedName name="Draw13" hidden="1">{"'Sheet5'!$A$1:$F$68"}</definedName>
    <definedName name="Draw14" localSheetId="8" hidden="1">{"'Sheet5'!$A$1:$F$68"}</definedName>
    <definedName name="Draw14" localSheetId="5" hidden="1">{"'Sheet5'!$A$1:$F$68"}</definedName>
    <definedName name="Draw14" localSheetId="9" hidden="1">{"'Sheet5'!$A$1:$F$68"}</definedName>
    <definedName name="Draw14" localSheetId="6" hidden="1">{"'Sheet5'!$A$1:$F$68"}</definedName>
    <definedName name="Draw14" localSheetId="1" hidden="1">{"'Sheet5'!$A$1:$F$68"}</definedName>
    <definedName name="Draw14" localSheetId="7" hidden="1">{"'Sheet5'!$A$1:$F$68"}</definedName>
    <definedName name="Draw14" localSheetId="2" hidden="1">{"'Sheet5'!$A$1:$F$68"}</definedName>
    <definedName name="Draw14" localSheetId="3" hidden="1">{"'Sheet5'!$A$1:$F$68"}</definedName>
    <definedName name="Draw14" localSheetId="4" hidden="1">{"'Sheet5'!$A$1:$F$68"}</definedName>
    <definedName name="Draw14" hidden="1">{"'Sheet5'!$A$1:$F$68"}</definedName>
    <definedName name="Draw15" localSheetId="8" hidden="1">{"'Sheet5'!$A$1:$F$68"}</definedName>
    <definedName name="Draw15" localSheetId="5" hidden="1">{"'Sheet5'!$A$1:$F$68"}</definedName>
    <definedName name="Draw15" localSheetId="9" hidden="1">{"'Sheet5'!$A$1:$F$68"}</definedName>
    <definedName name="Draw15" localSheetId="6" hidden="1">{"'Sheet5'!$A$1:$F$68"}</definedName>
    <definedName name="Draw15" localSheetId="1" hidden="1">{"'Sheet5'!$A$1:$F$68"}</definedName>
    <definedName name="Draw15" localSheetId="7" hidden="1">{"'Sheet5'!$A$1:$F$68"}</definedName>
    <definedName name="Draw15" localSheetId="2" hidden="1">{"'Sheet5'!$A$1:$F$68"}</definedName>
    <definedName name="Draw15" localSheetId="3" hidden="1">{"'Sheet5'!$A$1:$F$68"}</definedName>
    <definedName name="Draw15" localSheetId="4" hidden="1">{"'Sheet5'!$A$1:$F$68"}</definedName>
    <definedName name="Draw15" hidden="1">{"'Sheet5'!$A$1:$F$68"}</definedName>
    <definedName name="Draw16" localSheetId="8" hidden="1">{"'Sheet5'!$A$1:$F$68"}</definedName>
    <definedName name="Draw16" localSheetId="5" hidden="1">{"'Sheet5'!$A$1:$F$68"}</definedName>
    <definedName name="Draw16" localSheetId="9" hidden="1">{"'Sheet5'!$A$1:$F$68"}</definedName>
    <definedName name="Draw16" localSheetId="6" hidden="1">{"'Sheet5'!$A$1:$F$68"}</definedName>
    <definedName name="Draw16" localSheetId="1" hidden="1">{"'Sheet5'!$A$1:$F$68"}</definedName>
    <definedName name="Draw16" localSheetId="7" hidden="1">{"'Sheet5'!$A$1:$F$68"}</definedName>
    <definedName name="Draw16" localSheetId="2" hidden="1">{"'Sheet5'!$A$1:$F$68"}</definedName>
    <definedName name="Draw16" localSheetId="3" hidden="1">{"'Sheet5'!$A$1:$F$68"}</definedName>
    <definedName name="Draw16" localSheetId="4" hidden="1">{"'Sheet5'!$A$1:$F$68"}</definedName>
    <definedName name="Draw16" hidden="1">{"'Sheet5'!$A$1:$F$68"}</definedName>
    <definedName name="Draw17" localSheetId="8" hidden="1">{"'Sheet5'!$A$1:$F$68"}</definedName>
    <definedName name="Draw17" localSheetId="5" hidden="1">{"'Sheet5'!$A$1:$F$68"}</definedName>
    <definedName name="Draw17" localSheetId="9" hidden="1">{"'Sheet5'!$A$1:$F$68"}</definedName>
    <definedName name="Draw17" localSheetId="6" hidden="1">{"'Sheet5'!$A$1:$F$68"}</definedName>
    <definedName name="Draw17" localSheetId="1" hidden="1">{"'Sheet5'!$A$1:$F$68"}</definedName>
    <definedName name="Draw17" localSheetId="7" hidden="1">{"'Sheet5'!$A$1:$F$68"}</definedName>
    <definedName name="Draw17" localSheetId="2" hidden="1">{"'Sheet5'!$A$1:$F$68"}</definedName>
    <definedName name="Draw17" localSheetId="3" hidden="1">{"'Sheet5'!$A$1:$F$68"}</definedName>
    <definedName name="Draw17" localSheetId="4" hidden="1">{"'Sheet5'!$A$1:$F$68"}</definedName>
    <definedName name="Draw17" hidden="1">{"'Sheet5'!$A$1:$F$68"}</definedName>
    <definedName name="Draw18" localSheetId="8" hidden="1">{"'Sheet5'!$A$1:$F$68"}</definedName>
    <definedName name="Draw18" localSheetId="5" hidden="1">{"'Sheet5'!$A$1:$F$68"}</definedName>
    <definedName name="Draw18" localSheetId="9" hidden="1">{"'Sheet5'!$A$1:$F$68"}</definedName>
    <definedName name="Draw18" localSheetId="6" hidden="1">{"'Sheet5'!$A$1:$F$68"}</definedName>
    <definedName name="Draw18" localSheetId="1" hidden="1">{"'Sheet5'!$A$1:$F$68"}</definedName>
    <definedName name="Draw18" localSheetId="7" hidden="1">{"'Sheet5'!$A$1:$F$68"}</definedName>
    <definedName name="Draw18" localSheetId="2" hidden="1">{"'Sheet5'!$A$1:$F$68"}</definedName>
    <definedName name="Draw18" localSheetId="3" hidden="1">{"'Sheet5'!$A$1:$F$68"}</definedName>
    <definedName name="Draw18" localSheetId="4" hidden="1">{"'Sheet5'!$A$1:$F$68"}</definedName>
    <definedName name="Draw18" hidden="1">{"'Sheet5'!$A$1:$F$68"}</definedName>
    <definedName name="Draw2" localSheetId="8" hidden="1">{"'Sheet5'!$A$1:$F$68"}</definedName>
    <definedName name="Draw2" localSheetId="5" hidden="1">{"'Sheet5'!$A$1:$F$68"}</definedName>
    <definedName name="Draw2" localSheetId="9" hidden="1">{"'Sheet5'!$A$1:$F$68"}</definedName>
    <definedName name="Draw2" localSheetId="6" hidden="1">{"'Sheet5'!$A$1:$F$68"}</definedName>
    <definedName name="Draw2" localSheetId="1" hidden="1">{"'Sheet5'!$A$1:$F$68"}</definedName>
    <definedName name="Draw2" localSheetId="7" hidden="1">{"'Sheet5'!$A$1:$F$68"}</definedName>
    <definedName name="Draw2" localSheetId="2" hidden="1">{"'Sheet5'!$A$1:$F$68"}</definedName>
    <definedName name="Draw2" localSheetId="3" hidden="1">{"'Sheet5'!$A$1:$F$68"}</definedName>
    <definedName name="Draw2" localSheetId="4" hidden="1">{"'Sheet5'!$A$1:$F$68"}</definedName>
    <definedName name="Draw2" hidden="1">{"'Sheet5'!$A$1:$F$68"}</definedName>
    <definedName name="Draw3" localSheetId="8" hidden="1">{"'Sheet5'!$A$1:$F$68"}</definedName>
    <definedName name="Draw3" localSheetId="5" hidden="1">{"'Sheet5'!$A$1:$F$68"}</definedName>
    <definedName name="Draw3" localSheetId="9" hidden="1">{"'Sheet5'!$A$1:$F$68"}</definedName>
    <definedName name="Draw3" localSheetId="6" hidden="1">{"'Sheet5'!$A$1:$F$68"}</definedName>
    <definedName name="Draw3" localSheetId="1" hidden="1">{"'Sheet5'!$A$1:$F$68"}</definedName>
    <definedName name="Draw3" localSheetId="7" hidden="1">{"'Sheet5'!$A$1:$F$68"}</definedName>
    <definedName name="Draw3" localSheetId="2" hidden="1">{"'Sheet5'!$A$1:$F$68"}</definedName>
    <definedName name="Draw3" localSheetId="3" hidden="1">{"'Sheet5'!$A$1:$F$68"}</definedName>
    <definedName name="Draw3" localSheetId="4" hidden="1">{"'Sheet5'!$A$1:$F$68"}</definedName>
    <definedName name="Draw3" hidden="1">{"'Sheet5'!$A$1:$F$68"}</definedName>
    <definedName name="Draw4" localSheetId="8" hidden="1">{"'Sheet5'!$A$1:$F$68"}</definedName>
    <definedName name="Draw4" localSheetId="5" hidden="1">{"'Sheet5'!$A$1:$F$68"}</definedName>
    <definedName name="Draw4" localSheetId="9" hidden="1">{"'Sheet5'!$A$1:$F$68"}</definedName>
    <definedName name="Draw4" localSheetId="6" hidden="1">{"'Sheet5'!$A$1:$F$68"}</definedName>
    <definedName name="Draw4" localSheetId="1" hidden="1">{"'Sheet5'!$A$1:$F$68"}</definedName>
    <definedName name="Draw4" localSheetId="7" hidden="1">{"'Sheet5'!$A$1:$F$68"}</definedName>
    <definedName name="Draw4" localSheetId="2" hidden="1">{"'Sheet5'!$A$1:$F$68"}</definedName>
    <definedName name="Draw4" localSheetId="3" hidden="1">{"'Sheet5'!$A$1:$F$68"}</definedName>
    <definedName name="Draw4" localSheetId="4" hidden="1">{"'Sheet5'!$A$1:$F$68"}</definedName>
    <definedName name="Draw4" hidden="1">{"'Sheet5'!$A$1:$F$68"}</definedName>
    <definedName name="Draw5" localSheetId="8" hidden="1">{"'Sheet5'!$A$1:$F$68"}</definedName>
    <definedName name="Draw5" localSheetId="5" hidden="1">{"'Sheet5'!$A$1:$F$68"}</definedName>
    <definedName name="Draw5" localSheetId="9" hidden="1">{"'Sheet5'!$A$1:$F$68"}</definedName>
    <definedName name="Draw5" localSheetId="6" hidden="1">{"'Sheet5'!$A$1:$F$68"}</definedName>
    <definedName name="Draw5" localSheetId="1" hidden="1">{"'Sheet5'!$A$1:$F$68"}</definedName>
    <definedName name="Draw5" localSheetId="7" hidden="1">{"'Sheet5'!$A$1:$F$68"}</definedName>
    <definedName name="Draw5" localSheetId="2" hidden="1">{"'Sheet5'!$A$1:$F$68"}</definedName>
    <definedName name="Draw5" localSheetId="3" hidden="1">{"'Sheet5'!$A$1:$F$68"}</definedName>
    <definedName name="Draw5" localSheetId="4" hidden="1">{"'Sheet5'!$A$1:$F$68"}</definedName>
    <definedName name="Draw5" hidden="1">{"'Sheet5'!$A$1:$F$68"}</definedName>
    <definedName name="Draw6" localSheetId="8" hidden="1">{"'Sheet5'!$A$1:$F$68"}</definedName>
    <definedName name="Draw6" localSheetId="5" hidden="1">{"'Sheet5'!$A$1:$F$68"}</definedName>
    <definedName name="Draw6" localSheetId="9" hidden="1">{"'Sheet5'!$A$1:$F$68"}</definedName>
    <definedName name="Draw6" localSheetId="6" hidden="1">{"'Sheet5'!$A$1:$F$68"}</definedName>
    <definedName name="Draw6" localSheetId="1" hidden="1">{"'Sheet5'!$A$1:$F$68"}</definedName>
    <definedName name="Draw6" localSheetId="7" hidden="1">{"'Sheet5'!$A$1:$F$68"}</definedName>
    <definedName name="Draw6" localSheetId="2" hidden="1">{"'Sheet5'!$A$1:$F$68"}</definedName>
    <definedName name="Draw6" localSheetId="3" hidden="1">{"'Sheet5'!$A$1:$F$68"}</definedName>
    <definedName name="Draw6" localSheetId="4" hidden="1">{"'Sheet5'!$A$1:$F$68"}</definedName>
    <definedName name="Draw6" hidden="1">{"'Sheet5'!$A$1:$F$68"}</definedName>
    <definedName name="Draw7" localSheetId="8" hidden="1">{"'Sheet5'!$A$1:$F$68"}</definedName>
    <definedName name="Draw7" localSheetId="5" hidden="1">{"'Sheet5'!$A$1:$F$68"}</definedName>
    <definedName name="Draw7" localSheetId="9" hidden="1">{"'Sheet5'!$A$1:$F$68"}</definedName>
    <definedName name="Draw7" localSheetId="6" hidden="1">{"'Sheet5'!$A$1:$F$68"}</definedName>
    <definedName name="Draw7" localSheetId="1" hidden="1">{"'Sheet5'!$A$1:$F$68"}</definedName>
    <definedName name="Draw7" localSheetId="7" hidden="1">{"'Sheet5'!$A$1:$F$68"}</definedName>
    <definedName name="Draw7" localSheetId="2" hidden="1">{"'Sheet5'!$A$1:$F$68"}</definedName>
    <definedName name="Draw7" localSheetId="3" hidden="1">{"'Sheet5'!$A$1:$F$68"}</definedName>
    <definedName name="Draw7" localSheetId="4" hidden="1">{"'Sheet5'!$A$1:$F$68"}</definedName>
    <definedName name="Draw7" hidden="1">{"'Sheet5'!$A$1:$F$68"}</definedName>
    <definedName name="Draw8" localSheetId="8" hidden="1">{"'Sheet5'!$A$1:$F$68"}</definedName>
    <definedName name="Draw8" localSheetId="5" hidden="1">{"'Sheet5'!$A$1:$F$68"}</definedName>
    <definedName name="Draw8" localSheetId="9" hidden="1">{"'Sheet5'!$A$1:$F$68"}</definedName>
    <definedName name="Draw8" localSheetId="6" hidden="1">{"'Sheet5'!$A$1:$F$68"}</definedName>
    <definedName name="Draw8" localSheetId="1" hidden="1">{"'Sheet5'!$A$1:$F$68"}</definedName>
    <definedName name="Draw8" localSheetId="7" hidden="1">{"'Sheet5'!$A$1:$F$68"}</definedName>
    <definedName name="Draw8" localSheetId="2" hidden="1">{"'Sheet5'!$A$1:$F$68"}</definedName>
    <definedName name="Draw8" localSheetId="3" hidden="1">{"'Sheet5'!$A$1:$F$68"}</definedName>
    <definedName name="Draw8" localSheetId="4" hidden="1">{"'Sheet5'!$A$1:$F$68"}</definedName>
    <definedName name="Draw8" hidden="1">{"'Sheet5'!$A$1:$F$68"}</definedName>
    <definedName name="Draw9" localSheetId="8" hidden="1">{"'Sheet5'!$A$1:$F$68"}</definedName>
    <definedName name="Draw9" localSheetId="5" hidden="1">{"'Sheet5'!$A$1:$F$68"}</definedName>
    <definedName name="Draw9" localSheetId="9" hidden="1">{"'Sheet5'!$A$1:$F$68"}</definedName>
    <definedName name="Draw9" localSheetId="6" hidden="1">{"'Sheet5'!$A$1:$F$68"}</definedName>
    <definedName name="Draw9" localSheetId="1" hidden="1">{"'Sheet5'!$A$1:$F$68"}</definedName>
    <definedName name="Draw9" localSheetId="7" hidden="1">{"'Sheet5'!$A$1:$F$68"}</definedName>
    <definedName name="Draw9" localSheetId="2" hidden="1">{"'Sheet5'!$A$1:$F$68"}</definedName>
    <definedName name="Draw9" localSheetId="3" hidden="1">{"'Sheet5'!$A$1:$F$68"}</definedName>
    <definedName name="Draw9" localSheetId="4" hidden="1">{"'Sheet5'!$A$1:$F$68"}</definedName>
    <definedName name="Draw9" hidden="1">{"'Sheet5'!$A$1:$F$68"}</definedName>
    <definedName name="Final" localSheetId="8" hidden="1">{"'Sheet5'!$A$1:$F$68"}</definedName>
    <definedName name="Final" localSheetId="5" hidden="1">{"'Sheet5'!$A$1:$F$68"}</definedName>
    <definedName name="Final" localSheetId="9" hidden="1">{"'Sheet5'!$A$1:$F$68"}</definedName>
    <definedName name="Final" localSheetId="6" hidden="1">{"'Sheet5'!$A$1:$F$68"}</definedName>
    <definedName name="Final" localSheetId="1" hidden="1">{"'Sheet5'!$A$1:$F$68"}</definedName>
    <definedName name="Final" localSheetId="7" hidden="1">{"'Sheet5'!$A$1:$F$68"}</definedName>
    <definedName name="Final" localSheetId="2" hidden="1">{"'Sheet5'!$A$1:$F$68"}</definedName>
    <definedName name="Final" localSheetId="3" hidden="1">{"'Sheet5'!$A$1:$F$68"}</definedName>
    <definedName name="Final" localSheetId="4" hidden="1">{"'Sheet5'!$A$1:$F$68"}</definedName>
    <definedName name="Final" hidden="1">{"'Sheet5'!$A$1:$F$68"}</definedName>
    <definedName name="HTML_CodePage" hidden="1">1252</definedName>
    <definedName name="HTML_Control" localSheetId="8" hidden="1">{"'Sheet5'!$A$1:$F$68"}</definedName>
    <definedName name="HTML_Control" localSheetId="5" hidden="1">{"'Sheet5'!$A$1:$F$68"}</definedName>
    <definedName name="HTML_Control" localSheetId="9" hidden="1">{"'Sheet5'!$A$1:$F$68"}</definedName>
    <definedName name="HTML_Control" localSheetId="6" hidden="1">{"'Sheet5'!$A$1:$F$68"}</definedName>
    <definedName name="HTML_Control" localSheetId="1" hidden="1">{"'Sheet5'!$A$1:$F$68"}</definedName>
    <definedName name="HTML_Control" localSheetId="7" hidden="1">{"'Sheet5'!$A$1:$F$68"}</definedName>
    <definedName name="HTML_Control" localSheetId="2" hidden="1">{"'Sheet5'!$A$1:$F$68"}</definedName>
    <definedName name="HTML_Control" localSheetId="3" hidden="1">{"'Sheet5'!$A$1:$F$68"}</definedName>
    <definedName name="HTML_Control" localSheetId="4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8">'Ladies Doubles'!$A$1:$CK$12</definedName>
    <definedName name="_xlnm.Print_Area" localSheetId="5">'Ladies Si Draw'!$A$1:$Q$31</definedName>
    <definedName name="_xlnm.Print_Area" localSheetId="6">'Over 35 Mens Do. Draw'!$A$1:$Q$46</definedName>
    <definedName name="_xlnm.Print_Area" localSheetId="1">'Over 35 Mens Si. B Draw'!$A$1:$Q$47</definedName>
    <definedName name="_xlnm.Print_Area" localSheetId="0">'Over 35 Mens Si. Open Draw'!$A$1:$Q$31</definedName>
    <definedName name="_xlnm.Print_Area" localSheetId="7">'Over 45 Mens Do. Draw'!$A$1:$CK$13</definedName>
    <definedName name="_xlnm.Print_Area" localSheetId="2">'Over 45 Mens Si Draw'!$A$1:$Q$47</definedName>
    <definedName name="_xlnm.Print_Area" localSheetId="3">'Over 60 Mens Si. Draw'!$A$1:$Q$47</definedName>
    <definedName name="_xlnm.Print_Area" localSheetId="4">'Student Inv Mens Si. Draw'!$A$1:$Q$47</definedName>
    <definedName name="_xlnm.Print_Titles" localSheetId="8">'Ladies Doubles'!$1:$6</definedName>
    <definedName name="_xlnm.Print_Titles" localSheetId="9">'MIXED Do. Draw'!$1:$4</definedName>
    <definedName name="_xlnm.Print_Titles" localSheetId="7">'Over 45 Mens Do. Draw'!$1:$6</definedName>
  </definedNames>
  <calcPr calcId="124519"/>
</workbook>
</file>

<file path=xl/calcChain.xml><?xml version="1.0" encoding="utf-8"?>
<calcChain xmlns="http://schemas.openxmlformats.org/spreadsheetml/2006/main">
  <c r="Q46" i="11"/>
  <c r="J34"/>
  <c r="J33"/>
  <c r="J32"/>
  <c r="H32"/>
  <c r="H31"/>
  <c r="C31"/>
  <c r="B31"/>
  <c r="L30"/>
  <c r="L29"/>
  <c r="H28"/>
  <c r="H27"/>
  <c r="C27"/>
  <c r="B27"/>
  <c r="J26"/>
  <c r="J25"/>
  <c r="J24"/>
  <c r="H24"/>
  <c r="H23"/>
  <c r="C23"/>
  <c r="B23"/>
  <c r="N22"/>
  <c r="N21"/>
  <c r="H20"/>
  <c r="H19"/>
  <c r="C19"/>
  <c r="B19"/>
  <c r="J18"/>
  <c r="J17"/>
  <c r="T16"/>
  <c r="J16"/>
  <c r="H16"/>
  <c r="T15"/>
  <c r="H15"/>
  <c r="C15"/>
  <c r="B15"/>
  <c r="T14"/>
  <c r="L14"/>
  <c r="T13"/>
  <c r="L13"/>
  <c r="T12"/>
  <c r="H12"/>
  <c r="T11"/>
  <c r="H11"/>
  <c r="C11"/>
  <c r="B11"/>
  <c r="T10"/>
  <c r="J10"/>
  <c r="T9"/>
  <c r="J9"/>
  <c r="T8"/>
  <c r="J8"/>
  <c r="T7"/>
  <c r="C5"/>
  <c r="Q4"/>
  <c r="N46" s="1"/>
  <c r="L4"/>
  <c r="J4"/>
  <c r="F4"/>
  <c r="A4"/>
  <c r="A2"/>
  <c r="A1"/>
  <c r="CH12" i="10"/>
  <c r="CG12"/>
  <c r="CD12"/>
  <c r="CC12"/>
  <c r="BZ12"/>
  <c r="BY12"/>
  <c r="CH11"/>
  <c r="CG11"/>
  <c r="CD11"/>
  <c r="CC11"/>
  <c r="BZ11"/>
  <c r="BY11"/>
  <c r="CH10"/>
  <c r="CG10"/>
  <c r="CD10"/>
  <c r="CC10"/>
  <c r="BZ10"/>
  <c r="BY10"/>
  <c r="CH13" i="8"/>
  <c r="CG13"/>
  <c r="CD13"/>
  <c r="CC13"/>
  <c r="BZ13"/>
  <c r="BY13"/>
  <c r="CA13" s="1"/>
  <c r="CH12"/>
  <c r="CG12"/>
  <c r="CD12"/>
  <c r="CC12"/>
  <c r="BZ12"/>
  <c r="BY12"/>
  <c r="CH11"/>
  <c r="CG11"/>
  <c r="CD11"/>
  <c r="CC11"/>
  <c r="BZ11"/>
  <c r="BY11"/>
  <c r="CH10"/>
  <c r="CG10"/>
  <c r="CD10"/>
  <c r="CC10"/>
  <c r="BZ10"/>
  <c r="BY10"/>
  <c r="Q46" i="7"/>
  <c r="J34"/>
  <c r="J33"/>
  <c r="J32"/>
  <c r="C31"/>
  <c r="B31"/>
  <c r="L30"/>
  <c r="L29"/>
  <c r="C27"/>
  <c r="B27"/>
  <c r="J24"/>
  <c r="N22"/>
  <c r="N21"/>
  <c r="C19"/>
  <c r="B19"/>
  <c r="T16"/>
  <c r="J16"/>
  <c r="T15"/>
  <c r="C15"/>
  <c r="B15"/>
  <c r="T14"/>
  <c r="T13"/>
  <c r="T12"/>
  <c r="T11"/>
  <c r="C11"/>
  <c r="B11"/>
  <c r="T10"/>
  <c r="J10"/>
  <c r="T9"/>
  <c r="J9"/>
  <c r="T8"/>
  <c r="J8"/>
  <c r="T7"/>
  <c r="C5"/>
  <c r="Q4"/>
  <c r="N46" s="1"/>
  <c r="L4"/>
  <c r="J4"/>
  <c r="F4"/>
  <c r="A4"/>
  <c r="A2"/>
  <c r="A1"/>
  <c r="Q31" i="6"/>
  <c r="J20"/>
  <c r="H19"/>
  <c r="C19"/>
  <c r="B19"/>
  <c r="L18"/>
  <c r="H17"/>
  <c r="C17"/>
  <c r="B17"/>
  <c r="T16"/>
  <c r="J16"/>
  <c r="T15"/>
  <c r="T14"/>
  <c r="N14"/>
  <c r="T13"/>
  <c r="H13"/>
  <c r="C13"/>
  <c r="B13"/>
  <c r="T12"/>
  <c r="J12"/>
  <c r="T11"/>
  <c r="T10"/>
  <c r="L10"/>
  <c r="T9"/>
  <c r="H9"/>
  <c r="C9"/>
  <c r="B9"/>
  <c r="T8"/>
  <c r="J8"/>
  <c r="T7"/>
  <c r="Q4"/>
  <c r="N31" s="1"/>
  <c r="L4"/>
  <c r="J4"/>
  <c r="F4"/>
  <c r="A4"/>
  <c r="A2"/>
  <c r="A1"/>
  <c r="Q47" i="5"/>
  <c r="J36"/>
  <c r="H35"/>
  <c r="C35"/>
  <c r="B35"/>
  <c r="L34"/>
  <c r="H33"/>
  <c r="C33"/>
  <c r="B33"/>
  <c r="J32"/>
  <c r="H31"/>
  <c r="C31"/>
  <c r="B31"/>
  <c r="N30"/>
  <c r="J28"/>
  <c r="H27"/>
  <c r="C27"/>
  <c r="B27"/>
  <c r="L26"/>
  <c r="H25"/>
  <c r="C25"/>
  <c r="B25"/>
  <c r="H23"/>
  <c r="C23"/>
  <c r="B23"/>
  <c r="P22"/>
  <c r="H21"/>
  <c r="C21"/>
  <c r="B21"/>
  <c r="H19"/>
  <c r="C19"/>
  <c r="B19"/>
  <c r="L18"/>
  <c r="H17"/>
  <c r="C17"/>
  <c r="B17"/>
  <c r="T16"/>
  <c r="J16"/>
  <c r="T15"/>
  <c r="T14"/>
  <c r="N14"/>
  <c r="T13"/>
  <c r="H13"/>
  <c r="C13"/>
  <c r="B13"/>
  <c r="T12"/>
  <c r="J12"/>
  <c r="T11"/>
  <c r="T10"/>
  <c r="L10"/>
  <c r="T9"/>
  <c r="H9"/>
  <c r="C9"/>
  <c r="B9"/>
  <c r="T8"/>
  <c r="J8"/>
  <c r="T7"/>
  <c r="Q4"/>
  <c r="N47" s="1"/>
  <c r="L4"/>
  <c r="J4"/>
  <c r="F4"/>
  <c r="A4"/>
  <c r="A2"/>
  <c r="A1"/>
  <c r="Q47" i="4"/>
  <c r="J36"/>
  <c r="H35"/>
  <c r="C35"/>
  <c r="B35"/>
  <c r="L34"/>
  <c r="H33"/>
  <c r="C33"/>
  <c r="B33"/>
  <c r="J32"/>
  <c r="H31"/>
  <c r="C31"/>
  <c r="B31"/>
  <c r="N30"/>
  <c r="J28"/>
  <c r="H27"/>
  <c r="C27"/>
  <c r="B27"/>
  <c r="L26"/>
  <c r="H25"/>
  <c r="C25"/>
  <c r="B25"/>
  <c r="J24"/>
  <c r="H23"/>
  <c r="C23"/>
  <c r="B23"/>
  <c r="P22"/>
  <c r="H21"/>
  <c r="C21"/>
  <c r="B21"/>
  <c r="J20"/>
  <c r="H19"/>
  <c r="C19"/>
  <c r="B19"/>
  <c r="L18"/>
  <c r="H17"/>
  <c r="C17"/>
  <c r="B17"/>
  <c r="T16"/>
  <c r="J16"/>
  <c r="T15"/>
  <c r="T14"/>
  <c r="N14"/>
  <c r="T13"/>
  <c r="H13"/>
  <c r="C13"/>
  <c r="B13"/>
  <c r="T12"/>
  <c r="T11"/>
  <c r="T10"/>
  <c r="L10"/>
  <c r="T9"/>
  <c r="H9"/>
  <c r="C9"/>
  <c r="B9"/>
  <c r="T8"/>
  <c r="J8"/>
  <c r="T7"/>
  <c r="Q4"/>
  <c r="N47" s="1"/>
  <c r="L4"/>
  <c r="J4"/>
  <c r="F4"/>
  <c r="A4"/>
  <c r="A2"/>
  <c r="A1"/>
  <c r="Q47" i="3"/>
  <c r="J36"/>
  <c r="H35"/>
  <c r="C35"/>
  <c r="B35"/>
  <c r="L34"/>
  <c r="H33"/>
  <c r="C33"/>
  <c r="B33"/>
  <c r="J32"/>
  <c r="H31"/>
  <c r="C31"/>
  <c r="B31"/>
  <c r="J28"/>
  <c r="H27"/>
  <c r="C27"/>
  <c r="B27"/>
  <c r="L26"/>
  <c r="H25"/>
  <c r="C25"/>
  <c r="B25"/>
  <c r="J24"/>
  <c r="H23"/>
  <c r="C23"/>
  <c r="B23"/>
  <c r="P22"/>
  <c r="H21"/>
  <c r="C21"/>
  <c r="B21"/>
  <c r="H19"/>
  <c r="C19"/>
  <c r="B19"/>
  <c r="L18"/>
  <c r="H17"/>
  <c r="C17"/>
  <c r="B17"/>
  <c r="T16"/>
  <c r="J16"/>
  <c r="T15"/>
  <c r="T14"/>
  <c r="N14"/>
  <c r="T13"/>
  <c r="H13"/>
  <c r="C13"/>
  <c r="B13"/>
  <c r="T12"/>
  <c r="J12"/>
  <c r="T11"/>
  <c r="T10"/>
  <c r="L10"/>
  <c r="T9"/>
  <c r="H9"/>
  <c r="C9"/>
  <c r="B9"/>
  <c r="T8"/>
  <c r="J8"/>
  <c r="T7"/>
  <c r="Q4"/>
  <c r="N47" s="1"/>
  <c r="L4"/>
  <c r="J4"/>
  <c r="F4"/>
  <c r="A4"/>
  <c r="A2"/>
  <c r="A1"/>
  <c r="Q47" i="2"/>
  <c r="J36"/>
  <c r="H35"/>
  <c r="C35"/>
  <c r="B35"/>
  <c r="L34"/>
  <c r="H33"/>
  <c r="C33"/>
  <c r="B33"/>
  <c r="J32"/>
  <c r="H31"/>
  <c r="C31"/>
  <c r="B31"/>
  <c r="N30"/>
  <c r="J28"/>
  <c r="H27"/>
  <c r="C27"/>
  <c r="B27"/>
  <c r="L26"/>
  <c r="H25"/>
  <c r="C25"/>
  <c r="B25"/>
  <c r="J24"/>
  <c r="H23"/>
  <c r="C23"/>
  <c r="B23"/>
  <c r="P22"/>
  <c r="H21"/>
  <c r="C21"/>
  <c r="B21"/>
  <c r="J20"/>
  <c r="H19"/>
  <c r="C19"/>
  <c r="B19"/>
  <c r="H17"/>
  <c r="C17"/>
  <c r="B17"/>
  <c r="T16"/>
  <c r="J16"/>
  <c r="T15"/>
  <c r="T14"/>
  <c r="N14"/>
  <c r="T13"/>
  <c r="C13"/>
  <c r="B13"/>
  <c r="T12"/>
  <c r="T11"/>
  <c r="H11"/>
  <c r="C11"/>
  <c r="B11"/>
  <c r="T10"/>
  <c r="L10"/>
  <c r="T9"/>
  <c r="H9"/>
  <c r="C9"/>
  <c r="B9"/>
  <c r="T8"/>
  <c r="T7"/>
  <c r="Q4"/>
  <c r="N47" s="1"/>
  <c r="L4"/>
  <c r="J4"/>
  <c r="F4"/>
  <c r="A4"/>
  <c r="A2"/>
  <c r="A1"/>
  <c r="Q31" i="1"/>
  <c r="C19"/>
  <c r="B19"/>
  <c r="L18"/>
  <c r="C17"/>
  <c r="B17"/>
  <c r="T16"/>
  <c r="T15"/>
  <c r="T14"/>
  <c r="N14"/>
  <c r="T13"/>
  <c r="C13"/>
  <c r="B13"/>
  <c r="T12"/>
  <c r="T11"/>
  <c r="C11"/>
  <c r="B11"/>
  <c r="T10"/>
  <c r="L10"/>
  <c r="T9"/>
  <c r="C9"/>
  <c r="B9"/>
  <c r="T8"/>
  <c r="J8"/>
  <c r="T7"/>
  <c r="Q4"/>
  <c r="N31" s="1"/>
  <c r="L4"/>
  <c r="J4"/>
  <c r="F4"/>
  <c r="A4"/>
  <c r="A2"/>
  <c r="A1"/>
  <c r="CB13" i="8" l="1"/>
  <c r="CE13"/>
  <c r="CF13" s="1"/>
  <c r="CI12" i="10"/>
  <c r="CJ12" s="1"/>
  <c r="CE12"/>
  <c r="CF12" s="1"/>
  <c r="CA12"/>
  <c r="CB12" s="1"/>
  <c r="CA10"/>
  <c r="CB10" s="1"/>
  <c r="CE10"/>
  <c r="CF10" s="1"/>
  <c r="CI10"/>
  <c r="CJ10" s="1"/>
  <c r="CA11"/>
  <c r="CB11" s="1"/>
  <c r="CE11"/>
  <c r="CF11" s="1"/>
  <c r="CI11"/>
  <c r="CJ11" s="1"/>
  <c r="CA10" i="8"/>
  <c r="CB10" s="1"/>
  <c r="CE10"/>
  <c r="CF10" s="1"/>
  <c r="CI10"/>
  <c r="CJ10" s="1"/>
  <c r="CA11"/>
  <c r="CB11" s="1"/>
  <c r="CE11"/>
  <c r="CF11" s="1"/>
  <c r="CI11"/>
  <c r="CJ11" s="1"/>
  <c r="CA12"/>
  <c r="CB12" s="1"/>
  <c r="CE12"/>
  <c r="CF12" s="1"/>
  <c r="CI12"/>
  <c r="CJ12" s="1"/>
  <c r="CI13"/>
  <c r="CJ13" s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  <comment ref="D15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  <comment ref="D29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  <comment ref="D3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5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6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7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comments8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sharedStrings.xml><?xml version="1.0" encoding="utf-8"?>
<sst xmlns="http://schemas.openxmlformats.org/spreadsheetml/2006/main" count="942" uniqueCount="268">
  <si>
    <t/>
  </si>
  <si>
    <t>MEN'S OVER 35 YEARS</t>
  </si>
  <si>
    <t>Week of</t>
  </si>
  <si>
    <t>City, Country</t>
  </si>
  <si>
    <t>Tourn. Director</t>
  </si>
  <si>
    <t>ITF Referee</t>
  </si>
  <si>
    <t>St.</t>
  </si>
  <si>
    <t>Rank</t>
  </si>
  <si>
    <t>Seed</t>
  </si>
  <si>
    <t>Family Name</t>
  </si>
  <si>
    <t>First name</t>
  </si>
  <si>
    <t>Nationality</t>
  </si>
  <si>
    <t>Semifinals</t>
  </si>
  <si>
    <t>Final</t>
  </si>
  <si>
    <t>Winner</t>
  </si>
  <si>
    <t>DENOON</t>
  </si>
  <si>
    <t>Dunstan</t>
  </si>
  <si>
    <t>as</t>
  </si>
  <si>
    <t>BYE</t>
  </si>
  <si>
    <t>Umpire</t>
  </si>
  <si>
    <t>SOOKRAN</t>
  </si>
  <si>
    <t>Kumar</t>
  </si>
  <si>
    <t>b</t>
  </si>
  <si>
    <t>CORBIE</t>
  </si>
  <si>
    <t>Clyde</t>
  </si>
  <si>
    <t>SYLVESTER</t>
  </si>
  <si>
    <t>Levon</t>
  </si>
  <si>
    <t>MEADE</t>
  </si>
  <si>
    <t>Cliff</t>
  </si>
  <si>
    <t>RAMSINGH</t>
  </si>
  <si>
    <t>Mukesh</t>
  </si>
  <si>
    <t>AUGUSTE</t>
  </si>
  <si>
    <t>DION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</si>
  <si>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</si>
  <si>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</si>
  <si>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</si>
  <si>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</si>
  <si>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</si>
  <si>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</si>
  <si>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</si>
  <si>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</si>
  <si>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</si>
  <si>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</si>
  <si>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</si>
  <si>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</si>
  <si>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</si>
  <si>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</si>
  <si>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</si>
  <si>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</si>
  <si>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</si>
  <si>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</si>
  <si>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</si>
  <si>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</si>
  <si>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</si>
  <si>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</si>
  <si>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</si>
  <si>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 xml:space="preserve"> OVER 35  MEN   B  SINGLES</t>
  </si>
  <si>
    <t>Tournament Director</t>
  </si>
  <si>
    <t>Quarterfinals</t>
  </si>
  <si>
    <t>RAMUDIT</t>
  </si>
  <si>
    <t>Frank</t>
  </si>
  <si>
    <t>AS</t>
  </si>
  <si>
    <t>RAMJATTAN</t>
  </si>
  <si>
    <t>Randy</t>
  </si>
  <si>
    <t>SOOKRAJ</t>
  </si>
  <si>
    <t>Terry</t>
  </si>
  <si>
    <t>ALEXANDER</t>
  </si>
  <si>
    <t>Darren</t>
  </si>
  <si>
    <t>64 61</t>
  </si>
  <si>
    <t>MOHAMMED</t>
  </si>
  <si>
    <t>Michael</t>
  </si>
  <si>
    <t>CLEMENT</t>
  </si>
  <si>
    <t>Lester</t>
  </si>
  <si>
    <t>75 76 (2)</t>
  </si>
  <si>
    <t>MOE</t>
  </si>
  <si>
    <t>David</t>
  </si>
  <si>
    <t>a</t>
  </si>
  <si>
    <t>HORSFORD</t>
  </si>
  <si>
    <t>Nigel</t>
  </si>
  <si>
    <t>62 64</t>
  </si>
  <si>
    <t>WOODS</t>
  </si>
  <si>
    <t>Karl</t>
  </si>
  <si>
    <t>Narad</t>
  </si>
  <si>
    <t>75 63</t>
  </si>
  <si>
    <t>SOOKRAM</t>
  </si>
  <si>
    <t>ACKIE</t>
  </si>
  <si>
    <t>Kerry</t>
  </si>
  <si>
    <t>64 63</t>
  </si>
  <si>
    <t>bs</t>
  </si>
  <si>
    <t>BURROWS</t>
  </si>
  <si>
    <t>Jerome</t>
  </si>
  <si>
    <t>75 75</t>
  </si>
  <si>
    <t>RAMSINGH   N</t>
  </si>
  <si>
    <t>OVER 45 MENS SINGLES</t>
  </si>
  <si>
    <t>CUFFY</t>
  </si>
  <si>
    <t>Kendall</t>
  </si>
  <si>
    <t>SALIM</t>
  </si>
  <si>
    <t>Hayden</t>
  </si>
  <si>
    <t>60 61</t>
  </si>
  <si>
    <t>PHILLIPS</t>
  </si>
  <si>
    <t>Athelstan</t>
  </si>
  <si>
    <t>NWOKOLO</t>
  </si>
  <si>
    <t>Dominic</t>
  </si>
  <si>
    <t xml:space="preserve">60 60 </t>
  </si>
  <si>
    <t>MARSHALL</t>
  </si>
  <si>
    <t>JAMES</t>
  </si>
  <si>
    <t>Earl</t>
  </si>
  <si>
    <t>BRYCE</t>
  </si>
  <si>
    <t>Kenneth</t>
  </si>
  <si>
    <t>W/O</t>
  </si>
  <si>
    <t>MOORE</t>
  </si>
  <si>
    <t>Peter</t>
  </si>
  <si>
    <t>MC LETCHIE</t>
  </si>
  <si>
    <t>Richard</t>
  </si>
  <si>
    <t>62 60</t>
  </si>
  <si>
    <t>SIMON</t>
  </si>
  <si>
    <t>Everest</t>
  </si>
  <si>
    <t>PEMBERTON</t>
  </si>
  <si>
    <t>VILLAROEL</t>
  </si>
  <si>
    <t>Ricky</t>
  </si>
  <si>
    <t>OVER 60 MENS SINGLES</t>
  </si>
  <si>
    <t>A</t>
  </si>
  <si>
    <t>GUNNESS</t>
  </si>
  <si>
    <t>Stanley</t>
  </si>
  <si>
    <t>62 63</t>
  </si>
  <si>
    <t>B</t>
  </si>
  <si>
    <t>Earle</t>
  </si>
  <si>
    <t>MUNROE</t>
  </si>
  <si>
    <t>Carlton</t>
  </si>
  <si>
    <t>BS</t>
  </si>
  <si>
    <t>HUGHES</t>
  </si>
  <si>
    <t>Isarel</t>
  </si>
  <si>
    <t>61 60</t>
  </si>
  <si>
    <t>STUDENT INVITATIONAL MENS SINGLES</t>
  </si>
  <si>
    <t>Nabeel</t>
  </si>
  <si>
    <t>ROBINSON</t>
  </si>
  <si>
    <t>RONALD</t>
  </si>
  <si>
    <t>FRANCIS</t>
  </si>
  <si>
    <t>Kino</t>
  </si>
  <si>
    <t>LEWIS</t>
  </si>
  <si>
    <t>RICHARDS</t>
  </si>
  <si>
    <t>Askia</t>
  </si>
  <si>
    <t>Jahred</t>
  </si>
  <si>
    <t>WOOLFORD</t>
  </si>
  <si>
    <t>Aaron</t>
  </si>
  <si>
    <t>SANCHEZ</t>
  </si>
  <si>
    <t>Che</t>
  </si>
  <si>
    <t>WARD</t>
  </si>
  <si>
    <t>MOONASAR</t>
  </si>
  <si>
    <t>Keshan</t>
  </si>
  <si>
    <t>BISHOP</t>
  </si>
  <si>
    <t>Colin</t>
  </si>
  <si>
    <t>HAMID</t>
  </si>
  <si>
    <t>Khaleel</t>
  </si>
  <si>
    <t>CHUNG</t>
  </si>
  <si>
    <t>LADIES SINGLES</t>
  </si>
  <si>
    <t>Carlista</t>
  </si>
  <si>
    <t>WALKER</t>
  </si>
  <si>
    <t>Alisha</t>
  </si>
  <si>
    <t>GAJADHAR</t>
  </si>
  <si>
    <t>Mellisa</t>
  </si>
  <si>
    <t>ROOPNARINE</t>
  </si>
  <si>
    <t>Vanita</t>
  </si>
  <si>
    <t>MATAS</t>
  </si>
  <si>
    <t>Valerie</t>
  </si>
  <si>
    <t>75 61</t>
  </si>
  <si>
    <t>Rachel</t>
  </si>
  <si>
    <t>SALANDY</t>
  </si>
  <si>
    <t>Sarah</t>
  </si>
  <si>
    <t>OVER 35 MENS DOUBLES</t>
  </si>
  <si>
    <t>Winners</t>
  </si>
  <si>
    <t>CAESAR</t>
  </si>
  <si>
    <t>Robert</t>
  </si>
  <si>
    <t>DUKE</t>
  </si>
  <si>
    <t>Akiel</t>
  </si>
  <si>
    <t>HARRADAN</t>
  </si>
  <si>
    <t>Sheldon</t>
  </si>
  <si>
    <t>MAHARAJ</t>
  </si>
  <si>
    <t>Shiva</t>
  </si>
  <si>
    <t>YOUSSEF</t>
  </si>
  <si>
    <t>Daniel</t>
  </si>
  <si>
    <t>Seeded teams</t>
  </si>
  <si>
    <t>Alternates</t>
  </si>
  <si>
    <t>Last Accepted team</t>
  </si>
  <si>
    <t>Chetwynd Lawn Tennis Club - Steve Thomas Senior International Tournament 2018</t>
  </si>
  <si>
    <t>PARTIDO GANADO</t>
  </si>
  <si>
    <t>PARTIDO PERDIDO</t>
  </si>
  <si>
    <t>SETS GANADOS</t>
  </si>
  <si>
    <t>SETS PERDIDOS</t>
  </si>
  <si>
    <t>JUEGOS GANADOS</t>
  </si>
  <si>
    <t>JUEGOS PERDIDOS</t>
  </si>
  <si>
    <t>Date: 18th-  21st  MAY 2018</t>
  </si>
  <si>
    <t>Venue: National Racquet Centre, Tacarigua</t>
  </si>
  <si>
    <t>OVER 45 MENS DOUBLES</t>
  </si>
  <si>
    <t>Anthony Jeremiah</t>
  </si>
  <si>
    <t>Anthony Jameson/Chester Dalrymple</t>
  </si>
  <si>
    <t>NAME</t>
  </si>
  <si>
    <t>NAT</t>
  </si>
  <si>
    <t>MATCHES WON</t>
  </si>
  <si>
    <t>MATCHES LOST</t>
  </si>
  <si>
    <t>SETS WON</t>
  </si>
  <si>
    <t>SETS LOST</t>
  </si>
  <si>
    <t>GAMES</t>
  </si>
  <si>
    <t>MATCHES PLAYED</t>
  </si>
  <si>
    <t>MATCH co-eff</t>
  </si>
  <si>
    <t>SETS PLAYED</t>
  </si>
  <si>
    <t>SET co-eff</t>
  </si>
  <si>
    <t>GAMES WON</t>
  </si>
  <si>
    <t>GAMES LOST</t>
  </si>
  <si>
    <t>GAMES PLAYED</t>
  </si>
  <si>
    <t>GAME    co-eff</t>
  </si>
  <si>
    <t>FINAL POSITION</t>
  </si>
  <si>
    <t>KENNETH / ISRAEL</t>
  </si>
  <si>
    <t xml:space="preserve">CUFFIE / MCLETCHIE / </t>
  </si>
  <si>
    <t>KENDALL / RICHARD</t>
  </si>
  <si>
    <t>SALIM / SORRILLO</t>
  </si>
  <si>
    <t>HAYDEN / RICHARD</t>
  </si>
  <si>
    <t>HORSFORD / MOE</t>
  </si>
  <si>
    <t>NIGEL / DAVID</t>
  </si>
  <si>
    <t>Date: 18th -  21st MAY  2018</t>
  </si>
  <si>
    <t>LADIES DOUBLES</t>
  </si>
  <si>
    <t>LUTCHMAN / MOHAMMED</t>
  </si>
  <si>
    <t>ALLISON / RHONDA</t>
  </si>
  <si>
    <t>FARRIER / TEESDALE</t>
  </si>
  <si>
    <t>LINDY ANN / KENEEL</t>
  </si>
  <si>
    <t>CHAUTILAL / CHAUTILAL</t>
  </si>
  <si>
    <t>FARAH / SARAH</t>
  </si>
  <si>
    <t>MIXED DOUBLES</t>
  </si>
  <si>
    <t>Finalists</t>
  </si>
  <si>
    <t>FARRIER</t>
  </si>
  <si>
    <t>Lindy Ann</t>
  </si>
  <si>
    <t>Ronald</t>
  </si>
  <si>
    <t>CHAUTILAL</t>
  </si>
  <si>
    <t>Dion</t>
  </si>
  <si>
    <t>Farah</t>
  </si>
  <si>
    <t>CHAUTILAL    F</t>
  </si>
  <si>
    <t>60 60</t>
  </si>
  <si>
    <t>62 06 11-9</t>
  </si>
  <si>
    <t>SCRATCHED</t>
  </si>
  <si>
    <t>61 61</t>
  </si>
  <si>
    <t>CORBIN</t>
  </si>
  <si>
    <t>63 62</t>
  </si>
  <si>
    <t>62 61</t>
  </si>
  <si>
    <t>60 63</t>
  </si>
  <si>
    <t>75 62</t>
  </si>
  <si>
    <t>67(4) 76(5) 10-5</t>
  </si>
  <si>
    <t>62 62</t>
  </si>
  <si>
    <t>26 63 11-9</t>
  </si>
  <si>
    <t>64 75</t>
  </si>
  <si>
    <t>64 67(1) 10-2</t>
  </si>
  <si>
    <t>76(11) 61</t>
  </si>
  <si>
    <t>61 75</t>
  </si>
  <si>
    <t>63 57 10-8</t>
  </si>
  <si>
    <t>Jovani</t>
  </si>
  <si>
    <t>16 62 10-8</t>
  </si>
  <si>
    <t>62 75</t>
  </si>
  <si>
    <t>61 62</t>
  </si>
  <si>
    <t>62 02 RET</t>
  </si>
  <si>
    <t>63 76(4)</t>
  </si>
  <si>
    <t>06 6110-3</t>
  </si>
  <si>
    <t>75 76 (10)</t>
  </si>
  <si>
    <t>60 62</t>
  </si>
  <si>
    <t>BRYCE / HUGHES</t>
  </si>
  <si>
    <t xml:space="preserve">61 61 </t>
  </si>
  <si>
    <t>60 1-1 Ret</t>
  </si>
  <si>
    <t>46 63 10-8</t>
  </si>
  <si>
    <t>75 36 11-9</t>
  </si>
  <si>
    <t>75 46 10-7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</si>
</sst>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69">
    <font>
      <sz val="10"/>
      <name val="Arial"/>
    </font>
    <font>
      <i/>
      <sz val="8"/>
      <color rgb="FFFF000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4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8.5"/>
      <color indexed="9"/>
      <name val="Arial"/>
      <family val="2"/>
    </font>
    <font>
      <b/>
      <sz val="8.5"/>
      <color indexed="9"/>
      <name val="Arial"/>
      <family val="2"/>
    </font>
    <font>
      <sz val="8.5"/>
      <color indexed="14"/>
      <name val="Arial"/>
      <family val="2"/>
    </font>
    <font>
      <sz val="7"/>
      <color indexed="23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5"/>
      <name val="Arial"/>
      <family val="2"/>
    </font>
    <font>
      <b/>
      <sz val="24"/>
      <name val="Arial"/>
      <family val="2"/>
    </font>
    <font>
      <b/>
      <sz val="18"/>
      <color indexed="8"/>
      <name val="Arial"/>
      <family val="2"/>
    </font>
    <font>
      <b/>
      <sz val="20"/>
      <color indexed="8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24"/>
      <color indexed="8"/>
      <name val="Arial"/>
      <family val="2"/>
    </font>
    <font>
      <sz val="22"/>
      <color indexed="8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b/>
      <i/>
      <sz val="8.5"/>
      <color indexed="8"/>
      <name val="Arial"/>
      <family val="2"/>
    </font>
    <font>
      <b/>
      <sz val="8"/>
      <color indexed="2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18" applyNumberFormat="0" applyFont="0" applyAlignment="0" applyProtection="0"/>
    <xf numFmtId="0" fontId="36" fillId="14" borderId="18" applyNumberFormat="0" applyAlignment="0" applyProtection="0"/>
    <xf numFmtId="0" fontId="37" fillId="10" borderId="0" applyNumberFormat="0" applyBorder="0" applyAlignment="0" applyProtection="0"/>
    <xf numFmtId="0" fontId="38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7" borderId="18" applyNumberFormat="0" applyAlignment="0" applyProtection="0"/>
    <xf numFmtId="0" fontId="41" fillId="13" borderId="19" applyNumberFormat="0" applyAlignment="0" applyProtection="0"/>
    <xf numFmtId="0" fontId="42" fillId="0" borderId="20" applyNumberFormat="0" applyFill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7" fillId="14" borderId="25" applyNumberFormat="0" applyAlignment="0" applyProtection="0"/>
    <xf numFmtId="0" fontId="4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67">
    <xf numFmtId="0" fontId="0" fillId="0" borderId="0" xfId="0"/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 applyAlignment="1">
      <alignment horizontal="center"/>
    </xf>
    <xf numFmtId="0" fontId="9" fillId="0" borderId="0" xfId="0" applyFont="1"/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6" fillId="0" borderId="1" xfId="1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>
      <alignment horizontal="right" vertical="center"/>
    </xf>
    <xf numFmtId="49" fontId="18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49" fontId="20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2" fillId="2" borderId="0" xfId="0" applyNumberFormat="1" applyFont="1" applyFill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49" fontId="26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49" fontId="23" fillId="2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8" fillId="5" borderId="4" xfId="0" applyFont="1" applyFill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5" borderId="7" xfId="0" applyFont="1" applyFill="1" applyBorder="1" applyAlignment="1">
      <alignment horizontal="right" vertical="center"/>
    </xf>
    <xf numFmtId="49" fontId="25" fillId="0" borderId="2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0" borderId="7" xfId="0" applyFont="1" applyBorder="1" applyAlignment="1">
      <alignment vertical="center"/>
    </xf>
    <xf numFmtId="49" fontId="25" fillId="0" borderId="7" xfId="0" applyNumberFormat="1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2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/>
    </xf>
    <xf numFmtId="49" fontId="23" fillId="4" borderId="0" xfId="0" applyNumberFormat="1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49" fontId="25" fillId="0" borderId="6" xfId="0" applyNumberFormat="1" applyFont="1" applyBorder="1" applyAlignment="1">
      <alignment vertical="center"/>
    </xf>
    <xf numFmtId="0" fontId="30" fillId="3" borderId="2" xfId="0" applyFont="1" applyFill="1" applyBorder="1" applyAlignment="1">
      <alignment horizontal="center" vertical="center"/>
    </xf>
    <xf numFmtId="49" fontId="31" fillId="4" borderId="0" xfId="0" applyNumberFormat="1" applyFont="1" applyFill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32" fillId="4" borderId="0" xfId="0" applyNumberFormat="1" applyFont="1" applyFill="1" applyAlignment="1">
      <alignment vertical="center"/>
    </xf>
    <xf numFmtId="49" fontId="33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Continuous" vertical="center"/>
    </xf>
    <xf numFmtId="49" fontId="14" fillId="2" borderId="12" xfId="0" applyNumberFormat="1" applyFont="1" applyFill="1" applyBorder="1" applyAlignment="1">
      <alignment horizontal="centerContinuous" vertical="center"/>
    </xf>
    <xf numFmtId="49" fontId="13" fillId="2" borderId="10" xfId="0" applyNumberFormat="1" applyFont="1" applyFill="1" applyBorder="1" applyAlignment="1">
      <alignment vertical="center"/>
    </xf>
    <xf numFmtId="49" fontId="13" fillId="2" borderId="12" xfId="0" applyNumberFormat="1" applyFont="1" applyFill="1" applyBorder="1" applyAlignment="1">
      <alignment vertical="center"/>
    </xf>
    <xf numFmtId="49" fontId="12" fillId="2" borderId="10" xfId="0" applyNumberFormat="1" applyFont="1" applyFill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3" fillId="4" borderId="12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13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7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vertical="center"/>
    </xf>
    <xf numFmtId="49" fontId="19" fillId="4" borderId="0" xfId="0" applyNumberFormat="1" applyFont="1" applyFill="1" applyAlignment="1">
      <alignment horizontal="center" vertical="center"/>
    </xf>
    <xf numFmtId="49" fontId="19" fillId="4" borderId="7" xfId="0" applyNumberFormat="1" applyFont="1" applyFill="1" applyBorder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0" fillId="0" borderId="7" xfId="0" applyNumberFormat="1" applyFont="1" applyBorder="1" applyAlignment="1">
      <alignment vertical="center"/>
    </xf>
    <xf numFmtId="49" fontId="12" fillId="2" borderId="14" xfId="0" applyNumberFormat="1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20" fillId="2" borderId="7" xfId="0" applyNumberFormat="1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20" fillId="0" borderId="6" xfId="0" applyNumberFormat="1" applyFont="1" applyBorder="1" applyAlignment="1">
      <alignment vertical="center"/>
    </xf>
    <xf numFmtId="49" fontId="19" fillId="0" borderId="1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right" vertical="center"/>
    </xf>
    <xf numFmtId="0" fontId="19" fillId="2" borderId="13" xfId="0" applyFont="1" applyFill="1" applyBorder="1" applyAlignment="1">
      <alignment vertical="center"/>
    </xf>
    <xf numFmtId="49" fontId="19" fillId="2" borderId="7" xfId="0" applyNumberFormat="1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9" fillId="0" borderId="7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49" fontId="19" fillId="0" borderId="2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49" fontId="19" fillId="4" borderId="2" xfId="0" applyNumberFormat="1" applyFont="1" applyFill="1" applyBorder="1" applyAlignment="1">
      <alignment horizontal="center" vertical="center"/>
    </xf>
    <xf numFmtId="49" fontId="19" fillId="4" borderId="6" xfId="0" applyNumberFormat="1" applyFont="1" applyFill="1" applyBorder="1" applyAlignment="1">
      <alignment vertical="center"/>
    </xf>
    <xf numFmtId="49" fontId="34" fillId="0" borderId="2" xfId="0" applyNumberFormat="1" applyFont="1" applyBorder="1" applyAlignment="1">
      <alignment horizontal="center" vertical="center"/>
    </xf>
    <xf numFmtId="0" fontId="28" fillId="5" borderId="6" xfId="0" applyFont="1" applyFill="1" applyBorder="1" applyAlignment="1">
      <alignment horizontal="right" vertical="center"/>
    </xf>
    <xf numFmtId="0" fontId="20" fillId="0" borderId="0" xfId="0" applyFont="1"/>
    <xf numFmtId="0" fontId="10" fillId="0" borderId="0" xfId="0" applyFont="1"/>
    <xf numFmtId="49" fontId="49" fillId="0" borderId="0" xfId="0" applyNumberFormat="1" applyFont="1" applyAlignment="1">
      <alignment vertical="top"/>
    </xf>
    <xf numFmtId="0" fontId="26" fillId="4" borderId="7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26" fillId="4" borderId="2" xfId="0" applyFont="1" applyFill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6" xfId="0" applyFont="1" applyFill="1" applyBorder="1" applyAlignment="1">
      <alignment vertical="center"/>
    </xf>
    <xf numFmtId="49" fontId="11" fillId="0" borderId="0" xfId="0" applyNumberFormat="1" applyFont="1" applyAlignment="1">
      <alignment vertical="top"/>
    </xf>
    <xf numFmtId="49" fontId="50" fillId="0" borderId="0" xfId="0" applyNumberFormat="1" applyFont="1" applyAlignment="1">
      <alignment vertical="top"/>
    </xf>
    <xf numFmtId="49" fontId="0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51" fillId="0" borderId="6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2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51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51" fillId="0" borderId="7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49" fontId="23" fillId="4" borderId="0" xfId="0" applyNumberFormat="1" applyFont="1" applyFill="1" applyAlignment="1">
      <alignment horizontal="center" vertical="center"/>
    </xf>
    <xf numFmtId="1" fontId="23" fillId="4" borderId="0" xfId="0" applyNumberFormat="1" applyFont="1" applyFill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49" fontId="14" fillId="2" borderId="12" xfId="0" applyNumberFormat="1" applyFont="1" applyFill="1" applyBorder="1" applyAlignment="1">
      <alignment vertical="center"/>
    </xf>
    <xf numFmtId="49" fontId="19" fillId="4" borderId="0" xfId="0" applyNumberFormat="1" applyFont="1" applyFill="1" applyAlignment="1">
      <alignment vertical="center"/>
    </xf>
    <xf numFmtId="49" fontId="34" fillId="4" borderId="7" xfId="0" applyNumberFormat="1" applyFont="1" applyFill="1" applyBorder="1" applyAlignment="1">
      <alignment vertical="center"/>
    </xf>
    <xf numFmtId="49" fontId="34" fillId="0" borderId="0" xfId="0" applyNumberFormat="1" applyFont="1" applyAlignment="1">
      <alignment vertical="center"/>
    </xf>
    <xf numFmtId="49" fontId="19" fillId="4" borderId="2" xfId="0" applyNumberFormat="1" applyFont="1" applyFill="1" applyBorder="1" applyAlignment="1">
      <alignment vertical="center"/>
    </xf>
    <xf numFmtId="49" fontId="34" fillId="4" borderId="6" xfId="0" applyNumberFormat="1" applyFont="1" applyFill="1" applyBorder="1" applyAlignment="1">
      <alignment vertical="center"/>
    </xf>
    <xf numFmtId="49" fontId="34" fillId="0" borderId="2" xfId="0" applyNumberFormat="1" applyFont="1" applyBorder="1" applyAlignment="1">
      <alignment vertical="center"/>
    </xf>
    <xf numFmtId="0" fontId="54" fillId="21" borderId="6" xfId="0" applyFont="1" applyFill="1" applyBorder="1" applyAlignment="1">
      <alignment vertical="center"/>
    </xf>
    <xf numFmtId="0" fontId="9" fillId="0" borderId="0" xfId="39"/>
    <xf numFmtId="0" fontId="9" fillId="0" borderId="0" xfId="39" applyAlignment="1"/>
    <xf numFmtId="0" fontId="15" fillId="0" borderId="0" xfId="39" applyFont="1" applyAlignment="1">
      <alignment textRotation="90"/>
    </xf>
    <xf numFmtId="0" fontId="57" fillId="0" borderId="0" xfId="39" applyFont="1" applyAlignment="1">
      <alignment textRotation="90" wrapText="1"/>
    </xf>
    <xf numFmtId="0" fontId="58" fillId="0" borderId="0" xfId="39" applyFont="1"/>
    <xf numFmtId="0" fontId="58" fillId="0" borderId="0" xfId="39" applyFont="1" applyAlignment="1"/>
    <xf numFmtId="0" fontId="59" fillId="0" borderId="1" xfId="39" applyNumberFormat="1" applyFont="1" applyFill="1" applyBorder="1" applyAlignment="1">
      <alignment horizontal="left" vertical="center"/>
    </xf>
    <xf numFmtId="49" fontId="60" fillId="0" borderId="0" xfId="39" applyNumberFormat="1" applyFont="1" applyFill="1" applyAlignment="1">
      <alignment horizontal="right" vertical="center"/>
    </xf>
    <xf numFmtId="0" fontId="61" fillId="0" borderId="0" xfId="39" applyFont="1"/>
    <xf numFmtId="0" fontId="62" fillId="0" borderId="0" xfId="39" applyFont="1" applyAlignment="1">
      <alignment horizontal="left"/>
    </xf>
    <xf numFmtId="49" fontId="60" fillId="0" borderId="1" xfId="39" applyNumberFormat="1" applyFont="1" applyBorder="1" applyAlignment="1">
      <alignment horizontal="right" vertical="center"/>
    </xf>
    <xf numFmtId="0" fontId="9" fillId="0" borderId="0" xfId="39" applyAlignment="1">
      <alignment horizontal="left"/>
    </xf>
    <xf numFmtId="0" fontId="9" fillId="0" borderId="0" xfId="39" applyAlignment="1">
      <alignment horizontal="center"/>
    </xf>
    <xf numFmtId="0" fontId="7" fillId="0" borderId="0" xfId="39" applyFont="1" applyAlignment="1">
      <alignment horizontal="center"/>
    </xf>
    <xf numFmtId="0" fontId="7" fillId="0" borderId="26" xfId="39" applyFont="1" applyBorder="1" applyAlignment="1" applyProtection="1">
      <alignment horizontal="center"/>
      <protection locked="0"/>
    </xf>
    <xf numFmtId="0" fontId="58" fillId="0" borderId="27" xfId="39" applyFont="1" applyBorder="1" applyAlignment="1" applyProtection="1">
      <alignment horizontal="center" vertical="center"/>
      <protection locked="0"/>
    </xf>
    <xf numFmtId="0" fontId="3" fillId="0" borderId="27" xfId="39" applyFont="1" applyBorder="1" applyAlignment="1" applyProtection="1">
      <alignment horizontal="center" vertical="center"/>
      <protection locked="0"/>
    </xf>
    <xf numFmtId="0" fontId="11" fillId="0" borderId="27" xfId="39" applyFont="1" applyBorder="1" applyAlignment="1" applyProtection="1">
      <alignment horizontal="center" vertical="center"/>
      <protection locked="0"/>
    </xf>
    <xf numFmtId="0" fontId="16" fillId="0" borderId="28" xfId="39" applyFont="1" applyBorder="1" applyAlignment="1" applyProtection="1">
      <alignment horizontal="center" textRotation="255" wrapText="1"/>
      <protection locked="0"/>
    </xf>
    <xf numFmtId="0" fontId="7" fillId="0" borderId="28" xfId="39" applyFont="1" applyBorder="1" applyAlignment="1" applyProtection="1">
      <alignment horizontal="left" vertical="center"/>
      <protection locked="0"/>
    </xf>
    <xf numFmtId="0" fontId="7" fillId="0" borderId="28" xfId="39" applyFont="1" applyBorder="1" applyAlignment="1" applyProtection="1">
      <alignment horizontal="center" vertical="center"/>
      <protection locked="0"/>
    </xf>
    <xf numFmtId="0" fontId="7" fillId="0" borderId="29" xfId="39" applyFont="1" applyBorder="1" applyAlignment="1" applyProtection="1">
      <alignment horizontal="center" vertical="center"/>
      <protection locked="0"/>
    </xf>
    <xf numFmtId="0" fontId="16" fillId="0" borderId="30" xfId="39" applyFont="1" applyBorder="1" applyAlignment="1" applyProtection="1">
      <alignment horizontal="center" textRotation="255" wrapText="1"/>
      <protection locked="0"/>
    </xf>
    <xf numFmtId="0" fontId="7" fillId="0" borderId="30" xfId="39" applyFont="1" applyBorder="1" applyAlignment="1" applyProtection="1">
      <alignment horizontal="center" vertical="center"/>
      <protection locked="0"/>
    </xf>
    <xf numFmtId="0" fontId="7" fillId="0" borderId="27" xfId="39" applyFont="1" applyBorder="1" applyAlignment="1" applyProtection="1">
      <alignment horizontal="center" vertical="center" textRotation="90" wrapText="1"/>
      <protection locked="0"/>
    </xf>
    <xf numFmtId="0" fontId="49" fillId="0" borderId="27" xfId="39" applyFont="1" applyBorder="1" applyAlignment="1" applyProtection="1">
      <alignment horizontal="center" vertical="center" textRotation="90" wrapText="1"/>
      <protection locked="0"/>
    </xf>
    <xf numFmtId="0" fontId="11" fillId="0" borderId="27" xfId="39" applyFont="1" applyBorder="1" applyAlignment="1" applyProtection="1">
      <alignment horizontal="center" vertical="center" textRotation="90" wrapText="1"/>
      <protection locked="0"/>
    </xf>
    <xf numFmtId="0" fontId="49" fillId="0" borderId="31" xfId="39" applyFont="1" applyBorder="1" applyAlignment="1" applyProtection="1">
      <alignment horizontal="center" vertical="center" textRotation="90" wrapText="1"/>
      <protection locked="0"/>
    </xf>
    <xf numFmtId="0" fontId="4" fillId="0" borderId="32" xfId="39" applyFont="1" applyBorder="1" applyAlignment="1" applyProtection="1">
      <alignment horizontal="center" vertical="center"/>
      <protection locked="0"/>
    </xf>
    <xf numFmtId="0" fontId="63" fillId="0" borderId="33" xfId="39" applyFont="1" applyFill="1" applyBorder="1" applyAlignment="1">
      <alignment horizontal="left" vertical="center" wrapText="1"/>
    </xf>
    <xf numFmtId="0" fontId="64" fillId="0" borderId="33" xfId="39" applyFont="1" applyBorder="1" applyAlignment="1">
      <alignment horizontal="center" vertical="center"/>
    </xf>
    <xf numFmtId="0" fontId="4" fillId="22" borderId="28" xfId="39" applyFont="1" applyFill="1" applyBorder="1" applyAlignment="1" applyProtection="1">
      <alignment horizontal="center"/>
      <protection locked="0"/>
    </xf>
    <xf numFmtId="0" fontId="4" fillId="22" borderId="29" xfId="39" applyFont="1" applyFill="1" applyBorder="1" applyAlignment="1" applyProtection="1">
      <alignment horizontal="center"/>
      <protection locked="0"/>
    </xf>
    <xf numFmtId="0" fontId="4" fillId="0" borderId="30" xfId="39" applyFont="1" applyFill="1" applyBorder="1" applyAlignment="1" applyProtection="1">
      <alignment horizontal="center"/>
      <protection locked="0"/>
    </xf>
    <xf numFmtId="0" fontId="4" fillId="0" borderId="28" xfId="39" applyFont="1" applyFill="1" applyBorder="1" applyAlignment="1" applyProtection="1">
      <alignment horizontal="center"/>
      <protection locked="0"/>
    </xf>
    <xf numFmtId="0" fontId="4" fillId="0" borderId="29" xfId="39" applyFont="1" applyFill="1" applyBorder="1" applyAlignment="1" applyProtection="1">
      <alignment horizontal="center"/>
      <protection locked="0"/>
    </xf>
    <xf numFmtId="0" fontId="65" fillId="0" borderId="33" xfId="39" applyFont="1" applyBorder="1" applyAlignment="1" applyProtection="1">
      <alignment horizontal="center"/>
      <protection locked="0"/>
    </xf>
    <xf numFmtId="0" fontId="66" fillId="0" borderId="33" xfId="39" applyFont="1" applyBorder="1" applyAlignment="1" applyProtection="1">
      <alignment horizontal="center"/>
      <protection locked="0"/>
    </xf>
    <xf numFmtId="0" fontId="3" fillId="0" borderId="34" xfId="39" applyFont="1" applyBorder="1" applyAlignment="1" applyProtection="1">
      <alignment horizontal="center"/>
      <protection locked="0"/>
    </xf>
    <xf numFmtId="0" fontId="4" fillId="0" borderId="35" xfId="39" applyFont="1" applyFill="1" applyBorder="1" applyAlignment="1" applyProtection="1">
      <alignment horizontal="center"/>
      <protection locked="0"/>
    </xf>
    <xf numFmtId="0" fontId="4" fillId="0" borderId="36" xfId="39" applyFont="1" applyFill="1" applyBorder="1" applyAlignment="1" applyProtection="1">
      <alignment horizontal="center"/>
      <protection locked="0"/>
    </xf>
    <xf numFmtId="0" fontId="4" fillId="0" borderId="37" xfId="39" applyFont="1" applyFill="1" applyBorder="1" applyAlignment="1" applyProtection="1">
      <alignment horizontal="center"/>
      <protection locked="0"/>
    </xf>
    <xf numFmtId="0" fontId="64" fillId="0" borderId="33" xfId="39" applyFont="1" applyFill="1" applyBorder="1" applyAlignment="1">
      <alignment horizontal="center" vertical="center"/>
    </xf>
    <xf numFmtId="0" fontId="4" fillId="0" borderId="38" xfId="39" applyFont="1" applyBorder="1" applyAlignment="1" applyProtection="1">
      <alignment horizontal="center" vertical="center"/>
      <protection locked="0"/>
    </xf>
    <xf numFmtId="0" fontId="63" fillId="0" borderId="39" xfId="39" applyFont="1" applyFill="1" applyBorder="1" applyAlignment="1">
      <alignment horizontal="left" vertical="center" wrapText="1"/>
    </xf>
    <xf numFmtId="0" fontId="64" fillId="0" borderId="39" xfId="39" applyFont="1" applyFill="1" applyBorder="1" applyAlignment="1">
      <alignment horizontal="center" vertical="center"/>
    </xf>
    <xf numFmtId="0" fontId="4" fillId="0" borderId="40" xfId="39" applyFont="1" applyFill="1" applyBorder="1" applyAlignment="1" applyProtection="1">
      <alignment horizontal="center"/>
      <protection locked="0"/>
    </xf>
    <xf numFmtId="0" fontId="4" fillId="0" borderId="1" xfId="39" applyFont="1" applyFill="1" applyBorder="1" applyAlignment="1" applyProtection="1">
      <alignment horizontal="center"/>
      <protection locked="0"/>
    </xf>
    <xf numFmtId="0" fontId="4" fillId="0" borderId="41" xfId="39" applyFont="1" applyFill="1" applyBorder="1" applyAlignment="1" applyProtection="1">
      <alignment horizontal="center"/>
      <protection locked="0"/>
    </xf>
    <xf numFmtId="0" fontId="65" fillId="0" borderId="39" xfId="39" applyFont="1" applyBorder="1" applyAlignment="1" applyProtection="1">
      <alignment horizontal="center"/>
      <protection locked="0"/>
    </xf>
    <xf numFmtId="0" fontId="66" fillId="0" borderId="39" xfId="39" applyFont="1" applyBorder="1" applyAlignment="1" applyProtection="1">
      <alignment horizontal="center"/>
      <protection locked="0"/>
    </xf>
    <xf numFmtId="0" fontId="3" fillId="0" borderId="42" xfId="39" applyFont="1" applyBorder="1" applyAlignment="1" applyProtection="1">
      <alignment horizontal="center"/>
      <protection locked="0"/>
    </xf>
    <xf numFmtId="49" fontId="67" fillId="0" borderId="0" xfId="0" applyNumberFormat="1" applyFont="1" applyAlignment="1">
      <alignment horizontal="right" vertical="center"/>
    </xf>
    <xf numFmtId="0" fontId="23" fillId="0" borderId="15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49" fontId="32" fillId="23" borderId="0" xfId="0" applyNumberFormat="1" applyFont="1" applyFill="1" applyAlignment="1">
      <alignment vertical="center"/>
    </xf>
    <xf numFmtId="49" fontId="33" fillId="23" borderId="0" xfId="0" applyNumberFormat="1" applyFont="1" applyFill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1" fontId="19" fillId="4" borderId="0" xfId="0" applyNumberFormat="1" applyFont="1" applyFill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/>
    </xf>
    <xf numFmtId="0" fontId="68" fillId="21" borderId="6" xfId="0" applyFont="1" applyFill="1" applyBorder="1" applyAlignment="1">
      <alignment horizontal="right" vertical="center"/>
    </xf>
    <xf numFmtId="14" fontId="16" fillId="0" borderId="1" xfId="0" applyNumberFormat="1" applyFont="1" applyBorder="1" applyAlignment="1">
      <alignment horizontal="left" vertical="center"/>
    </xf>
    <xf numFmtId="49" fontId="55" fillId="0" borderId="0" xfId="39" applyNumberFormat="1" applyFont="1" applyAlignment="1">
      <alignment vertical="top"/>
    </xf>
    <xf numFmtId="0" fontId="56" fillId="0" borderId="0" xfId="39" applyFont="1" applyAlignment="1"/>
  </cellXfs>
  <cellStyles count="49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48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Indata" xfId="31"/>
    <cellStyle name="Kontrollcell" xfId="32"/>
    <cellStyle name="Länkad cell" xfId="33"/>
    <cellStyle name="Milliers [0]_ACCEP°DBL" xfId="34"/>
    <cellStyle name="Milliers_ACCEP°DBL" xfId="35"/>
    <cellStyle name="Monétaire [0]_ACCEP°DBL" xfId="36"/>
    <cellStyle name="Monétaire_ACCEP°DBL" xfId="37"/>
    <cellStyle name="Normal" xfId="0" builtinId="0"/>
    <cellStyle name="Normal 2" xfId="38"/>
    <cellStyle name="Normal 3" xfId="39"/>
    <cellStyle name="Rubrik" xfId="40"/>
    <cellStyle name="Rubrik 1" xfId="41"/>
    <cellStyle name="Rubrik 2" xfId="42"/>
    <cellStyle name="Rubrik 3" xfId="43"/>
    <cellStyle name="Rubrik 4" xfId="44"/>
    <cellStyle name="Summa" xfId="45"/>
    <cellStyle name="Utdata" xfId="46"/>
    <cellStyle name="Varningstext" xfId="47"/>
  </cellStyles>
  <dxfs count="91"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User\Downloads\Chetwynds%20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Plr Notice"/>
      <sheetName val="Over 35 Mens Si. Open List"/>
      <sheetName val="Over 35 Mens Si. Open Draw"/>
      <sheetName val="Over 35 Mens Si. B List"/>
      <sheetName val="Over 35 Mens Si. B Draw"/>
      <sheetName val="Over 45 Mens Si. List"/>
      <sheetName val="Over 45 Mens Si Draw"/>
      <sheetName val="Over 60 Mens Si. List"/>
      <sheetName val="Over 60 Mens Si. Draw"/>
      <sheetName val="Student Inv Mens Si. List"/>
      <sheetName val="Student Inv Mens Si. Draw"/>
      <sheetName val="Ladies Si List"/>
      <sheetName val="Ladies Si Draw"/>
      <sheetName val="Over 35 Mens Do. List"/>
      <sheetName val="Over 35 Mens Do. Draw"/>
      <sheetName val="Over 45 Mens Do. Draw"/>
      <sheetName val="Ladies Doubles"/>
      <sheetName val="Mixed Do List"/>
      <sheetName val="MIXED Do. Draw"/>
      <sheetName val="Plr List for OofP"/>
      <sheetName val="OofP Fri 18th"/>
      <sheetName val="OofP Sat 19th"/>
      <sheetName val="OofP Sun 20th"/>
      <sheetName val="OofP Mon 21st"/>
      <sheetName val="OofP 4 cts"/>
      <sheetName val="OofP 8 cts"/>
      <sheetName val="Country Codes"/>
    </sheetNames>
    <sheetDataSet>
      <sheetData sheetId="0"/>
      <sheetData sheetId="1">
        <row r="6">
          <cell r="A6" t="str">
            <v>CHETWYND Lawn Tennis Club - Steve Thomas Int'l Senior Tennis Tourn. 2018</v>
          </cell>
        </row>
        <row r="10">
          <cell r="A10" t="str">
            <v>18th -21st MAY  2018</v>
          </cell>
          <cell r="C10" t="str">
            <v>National Racquet Centre, Tacarigua</v>
          </cell>
          <cell r="E10" t="str">
            <v>Anthony Jameson/Chester Dalrymple</v>
          </cell>
        </row>
        <row r="12">
          <cell r="A12" t="str">
            <v>Anthony Jeremiah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7">
    <tabColor theme="9"/>
  </sheetPr>
  <dimension ref="A1:T31"/>
  <sheetViews>
    <sheetView showGridLines="0" showZeros="0" workbookViewId="0">
      <selection activeCell="X17" sqref="X17"/>
    </sheetView>
  </sheetViews>
  <sheetFormatPr defaultRowHeight="12.75"/>
  <cols>
    <col min="1" max="1" width="6.140625" customWidth="1"/>
    <col min="2" max="2" width="4" customWidth="1"/>
    <col min="3" max="3" width="5.5703125" customWidth="1"/>
    <col min="4" max="4" width="4.28515625" customWidth="1"/>
    <col min="5" max="5" width="12.7109375" customWidth="1"/>
    <col min="6" max="6" width="2.7109375" customWidth="1"/>
    <col min="7" max="7" width="10.42578125" customWidth="1"/>
    <col min="8" max="8" width="10.5703125" customWidth="1"/>
    <col min="9" max="9" width="1.7109375" style="129" customWidth="1"/>
    <col min="10" max="10" width="10.7109375" customWidth="1"/>
    <col min="11" max="11" width="1.7109375" style="129" customWidth="1"/>
    <col min="12" max="12" width="15.85546875" customWidth="1"/>
    <col min="13" max="13" width="1.7109375" style="130" customWidth="1"/>
    <col min="14" max="14" width="12.5703125" customWidth="1"/>
    <col min="15" max="15" width="1.7109375" style="129" customWidth="1"/>
    <col min="16" max="16" width="13.140625" customWidth="1"/>
    <col min="17" max="17" width="1.7109375" style="130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7" customFormat="1" ht="21.75" customHeight="1">
      <c r="A1" s="1" t="str">
        <f>'[1]Week SetUp'!$A$6</f>
        <v>CHETWYND Lawn Tennis Club - Steve Thomas Int'l Senior Tennis Tourn. 2018</v>
      </c>
      <c r="B1" s="2"/>
      <c r="C1" s="3"/>
      <c r="D1" s="3"/>
      <c r="E1" s="3"/>
      <c r="F1" s="3"/>
      <c r="G1" s="3"/>
      <c r="H1" s="3"/>
      <c r="I1" s="4"/>
      <c r="J1" s="5"/>
      <c r="K1" s="5"/>
      <c r="L1" s="6"/>
      <c r="M1" s="4"/>
      <c r="N1" s="4" t="s">
        <v>0</v>
      </c>
      <c r="O1" s="4"/>
      <c r="P1" s="3"/>
      <c r="Q1" s="4"/>
    </row>
    <row r="2" spans="1:20" s="13" customFormat="1" ht="18">
      <c r="A2" s="8">
        <f>'[1]Week SetUp'!$A$8</f>
        <v>0</v>
      </c>
      <c r="B2" s="8"/>
      <c r="C2" s="8"/>
      <c r="D2" s="8"/>
      <c r="E2" s="8"/>
      <c r="F2" s="9"/>
      <c r="G2" s="10"/>
      <c r="H2" s="10"/>
      <c r="I2" s="11"/>
      <c r="J2" s="12" t="s">
        <v>1</v>
      </c>
      <c r="K2" s="5"/>
      <c r="L2" s="5"/>
      <c r="M2" s="11"/>
      <c r="N2" s="10"/>
      <c r="O2" s="11"/>
      <c r="P2" s="10"/>
      <c r="Q2" s="11"/>
    </row>
    <row r="3" spans="1:20" s="18" customFormat="1" ht="11.25" customHeight="1">
      <c r="A3" s="14" t="s">
        <v>2</v>
      </c>
      <c r="B3" s="14"/>
      <c r="C3" s="14"/>
      <c r="D3" s="14"/>
      <c r="E3" s="14"/>
      <c r="F3" s="14" t="s">
        <v>3</v>
      </c>
      <c r="G3" s="14"/>
      <c r="H3" s="14"/>
      <c r="I3" s="15"/>
      <c r="J3" s="16"/>
      <c r="K3" s="15"/>
      <c r="L3" s="16" t="s">
        <v>4</v>
      </c>
      <c r="M3" s="15"/>
      <c r="N3" s="14"/>
      <c r="O3" s="15"/>
      <c r="P3" s="14"/>
      <c r="Q3" s="17" t="s">
        <v>5</v>
      </c>
    </row>
    <row r="4" spans="1:20" s="26" customFormat="1" ht="11.25" customHeight="1" thickBot="1">
      <c r="A4" s="264" t="str">
        <f>'[1]Week SetUp'!$A$10</f>
        <v>18th -21st MAY  2018</v>
      </c>
      <c r="B4" s="264"/>
      <c r="C4" s="264"/>
      <c r="D4" s="19"/>
      <c r="E4" s="19"/>
      <c r="F4" s="20" t="str">
        <f>'[1]Week SetUp'!$C$10</f>
        <v>National Racquet Centre, Tacarigua</v>
      </c>
      <c r="G4" s="21"/>
      <c r="H4" s="19"/>
      <c r="I4" s="22"/>
      <c r="J4" s="23">
        <f>'[1]Week SetUp'!$D$10</f>
        <v>0</v>
      </c>
      <c r="K4" s="22"/>
      <c r="L4" s="24" t="str">
        <f>'[1]Week SetUp'!$A$12</f>
        <v>Anthony Jeremiah</v>
      </c>
      <c r="M4" s="22"/>
      <c r="N4" s="19"/>
      <c r="O4" s="22"/>
      <c r="P4" s="19"/>
      <c r="Q4" s="25" t="str">
        <f>'[1]Week SetUp'!$E$10</f>
        <v>Anthony Jameson/Chester Dalrymple</v>
      </c>
    </row>
    <row r="5" spans="1:20" s="18" customFormat="1" ht="9">
      <c r="A5" s="27"/>
      <c r="B5" s="28" t="s">
        <v>6</v>
      </c>
      <c r="C5" s="28" t="s">
        <v>7</v>
      </c>
      <c r="D5" s="28" t="s">
        <v>8</v>
      </c>
      <c r="E5" s="29" t="s">
        <v>9</v>
      </c>
      <c r="F5" s="29" t="s">
        <v>10</v>
      </c>
      <c r="G5" s="29"/>
      <c r="H5" s="29" t="s">
        <v>11</v>
      </c>
      <c r="I5" s="29"/>
      <c r="J5" s="28" t="s">
        <v>12</v>
      </c>
      <c r="K5" s="30"/>
      <c r="L5" s="28" t="s">
        <v>13</v>
      </c>
      <c r="M5" s="30"/>
      <c r="N5" s="28" t="s">
        <v>14</v>
      </c>
      <c r="O5" s="30"/>
      <c r="P5" s="28"/>
      <c r="Q5" s="31"/>
    </row>
    <row r="6" spans="1:20" s="18" customFormat="1" ht="3.75" customHeight="1" thickBot="1">
      <c r="A6" s="32"/>
      <c r="B6" s="33"/>
      <c r="C6" s="34"/>
      <c r="D6" s="33"/>
      <c r="E6" s="35"/>
      <c r="F6" s="35"/>
      <c r="G6" s="36"/>
      <c r="H6" s="35"/>
      <c r="I6" s="37"/>
      <c r="J6" s="33"/>
      <c r="K6" s="37"/>
      <c r="L6" s="33"/>
      <c r="M6" s="37"/>
      <c r="N6" s="33"/>
      <c r="O6" s="37"/>
      <c r="P6" s="33"/>
      <c r="Q6" s="38"/>
    </row>
    <row r="7" spans="1:20" s="50" customFormat="1" ht="10.5" customHeight="1">
      <c r="A7" s="39">
        <v>1</v>
      </c>
      <c r="B7" s="40"/>
      <c r="C7" s="40"/>
      <c r="D7" s="41">
        <v>1</v>
      </c>
      <c r="E7" s="42" t="s">
        <v>15</v>
      </c>
      <c r="F7" s="42" t="s">
        <v>16</v>
      </c>
      <c r="G7" s="42"/>
      <c r="H7" s="42"/>
      <c r="I7" s="43"/>
      <c r="J7" s="44"/>
      <c r="K7" s="44"/>
      <c r="L7" s="44"/>
      <c r="M7" s="44"/>
      <c r="N7" s="45"/>
      <c r="O7" s="46"/>
      <c r="P7" s="47"/>
      <c r="Q7" s="48"/>
      <c r="R7" s="49"/>
      <c r="T7" s="51" t="e">
        <f>#REF!</f>
        <v>#REF!</v>
      </c>
    </row>
    <row r="8" spans="1:20" s="50" customFormat="1" ht="9.6" customHeight="1">
      <c r="A8" s="52"/>
      <c r="B8" s="53"/>
      <c r="C8" s="53"/>
      <c r="D8" s="53"/>
      <c r="E8" s="44"/>
      <c r="F8" s="44"/>
      <c r="G8" s="54"/>
      <c r="H8" s="55"/>
      <c r="I8" s="56" t="s">
        <v>17</v>
      </c>
      <c r="J8" s="57" t="str">
        <f>UPPER(IF(OR(I8="a",I8="as"),E7,IF(OR(I8="b",I8="bs"),E9,)))</f>
        <v>DENOON</v>
      </c>
      <c r="K8" s="57"/>
      <c r="L8" s="44"/>
      <c r="M8" s="44"/>
      <c r="N8" s="45"/>
      <c r="O8" s="46"/>
      <c r="P8" s="47"/>
      <c r="Q8" s="48"/>
      <c r="R8" s="49"/>
      <c r="T8" s="58" t="e">
        <f>#REF!</f>
        <v>#REF!</v>
      </c>
    </row>
    <row r="9" spans="1:20" s="50" customFormat="1" ht="9.6" customHeight="1">
      <c r="A9" s="52">
        <v>2</v>
      </c>
      <c r="B9" s="40" t="str">
        <f>IF($D9="","",VLOOKUP($D9,#REF!,15))</f>
        <v/>
      </c>
      <c r="C9" s="40" t="str">
        <f>IF($D9="","",VLOOKUP($D9,#REF!,16))</f>
        <v/>
      </c>
      <c r="D9" s="41"/>
      <c r="E9" s="40" t="s">
        <v>18</v>
      </c>
      <c r="F9" s="40"/>
      <c r="G9" s="40"/>
      <c r="H9" s="40"/>
      <c r="I9" s="59"/>
      <c r="J9" s="44"/>
      <c r="K9" s="60"/>
      <c r="L9" s="44"/>
      <c r="M9" s="44"/>
      <c r="N9" s="45"/>
      <c r="O9" s="46"/>
      <c r="P9" s="47"/>
      <c r="Q9" s="48"/>
      <c r="R9" s="49"/>
      <c r="T9" s="58" t="e">
        <f>#REF!</f>
        <v>#REF!</v>
      </c>
    </row>
    <row r="10" spans="1:20" s="50" customFormat="1" ht="9.6" customHeight="1">
      <c r="A10" s="52"/>
      <c r="B10" s="53"/>
      <c r="C10" s="53"/>
      <c r="D10" s="61"/>
      <c r="E10" s="44"/>
      <c r="F10" s="44"/>
      <c r="G10" s="54"/>
      <c r="H10" s="44"/>
      <c r="I10" s="62"/>
      <c r="J10" s="55" t="s">
        <v>19</v>
      </c>
      <c r="K10" s="63" t="s">
        <v>61</v>
      </c>
      <c r="L10" s="57" t="str">
        <f>UPPER(IF(OR(K10="a",K10="as"),J8,IF(OR(K10="b",K10="bs"),J12,)))</f>
        <v>DENOON</v>
      </c>
      <c r="M10" s="64"/>
      <c r="N10" s="65"/>
      <c r="O10" s="65"/>
      <c r="P10" s="47"/>
      <c r="Q10" s="48"/>
      <c r="R10" s="49"/>
      <c r="T10" s="58" t="e">
        <f>#REF!</f>
        <v>#REF!</v>
      </c>
    </row>
    <row r="11" spans="1:20" s="50" customFormat="1" ht="9.6" customHeight="1">
      <c r="A11" s="52">
        <v>3</v>
      </c>
      <c r="B11" s="40" t="str">
        <f>IF($D11="","",VLOOKUP($D11,#REF!,15))</f>
        <v/>
      </c>
      <c r="C11" s="40" t="str">
        <f>IF($D11="","",VLOOKUP($D11,#REF!,16))</f>
        <v/>
      </c>
      <c r="D11" s="41"/>
      <c r="E11" s="40" t="s">
        <v>20</v>
      </c>
      <c r="F11" s="40" t="s">
        <v>21</v>
      </c>
      <c r="G11" s="40"/>
      <c r="H11" s="40"/>
      <c r="I11" s="43"/>
      <c r="J11" s="44"/>
      <c r="K11" s="66"/>
      <c r="L11" s="44" t="s">
        <v>98</v>
      </c>
      <c r="M11" s="67"/>
      <c r="N11" s="65"/>
      <c r="O11" s="65"/>
      <c r="P11" s="47"/>
      <c r="Q11" s="48"/>
      <c r="R11" s="49"/>
      <c r="T11" s="58" t="e">
        <f>#REF!</f>
        <v>#REF!</v>
      </c>
    </row>
    <row r="12" spans="1:20" s="50" customFormat="1" ht="9.6" customHeight="1">
      <c r="A12" s="52"/>
      <c r="B12" s="53"/>
      <c r="C12" s="53"/>
      <c r="D12" s="61"/>
      <c r="E12" s="44"/>
      <c r="F12" s="44"/>
      <c r="G12" s="54"/>
      <c r="H12" s="55"/>
      <c r="I12" s="56" t="s">
        <v>121</v>
      </c>
      <c r="J12" s="57" t="s">
        <v>84</v>
      </c>
      <c r="K12" s="68"/>
      <c r="L12" s="44"/>
      <c r="M12" s="67"/>
      <c r="N12" s="65"/>
      <c r="O12" s="65"/>
      <c r="P12" s="47"/>
      <c r="Q12" s="48"/>
      <c r="R12" s="49"/>
      <c r="T12" s="58" t="e">
        <f>#REF!</f>
        <v>#REF!</v>
      </c>
    </row>
    <row r="13" spans="1:20" s="50" customFormat="1" ht="9.6" customHeight="1">
      <c r="A13" s="52">
        <v>4</v>
      </c>
      <c r="B13" s="40" t="str">
        <f>IF($D13="","",VLOOKUP($D13,#REF!,15))</f>
        <v/>
      </c>
      <c r="C13" s="40" t="str">
        <f>IF($D13="","",VLOOKUP($D13,#REF!,16))</f>
        <v/>
      </c>
      <c r="D13" s="41"/>
      <c r="E13" s="40" t="s">
        <v>23</v>
      </c>
      <c r="F13" s="40" t="s">
        <v>24</v>
      </c>
      <c r="G13" s="40"/>
      <c r="H13" s="40"/>
      <c r="I13" s="69"/>
      <c r="J13" s="44" t="s">
        <v>109</v>
      </c>
      <c r="K13" s="44"/>
      <c r="L13" s="44"/>
      <c r="M13" s="67"/>
      <c r="N13" s="65"/>
      <c r="O13" s="65"/>
      <c r="P13" s="47"/>
      <c r="Q13" s="48"/>
      <c r="R13" s="49"/>
      <c r="T13" s="58" t="e">
        <f>#REF!</f>
        <v>#REF!</v>
      </c>
    </row>
    <row r="14" spans="1:20" s="50" customFormat="1" ht="9.6" customHeight="1">
      <c r="A14" s="52"/>
      <c r="B14" s="53"/>
      <c r="C14" s="53"/>
      <c r="D14" s="61"/>
      <c r="E14" s="44"/>
      <c r="F14" s="44"/>
      <c r="G14" s="54"/>
      <c r="H14" s="70"/>
      <c r="I14" s="62"/>
      <c r="J14" s="44"/>
      <c r="K14" s="44"/>
      <c r="L14" s="55" t="s">
        <v>19</v>
      </c>
      <c r="M14" s="63" t="s">
        <v>17</v>
      </c>
      <c r="N14" s="57" t="str">
        <f>UPPER(IF(OR(M14="a",M14="as"),L10,IF(OR(M14="b",M14="bs"),L18,)))</f>
        <v>DENOON</v>
      </c>
      <c r="O14" s="64"/>
      <c r="P14" s="47"/>
      <c r="Q14" s="48"/>
      <c r="R14" s="49"/>
      <c r="T14" s="58" t="e">
        <f>#REF!</f>
        <v>#REF!</v>
      </c>
    </row>
    <row r="15" spans="1:20" s="50" customFormat="1" ht="9.6" customHeight="1">
      <c r="A15" s="52">
        <v>5</v>
      </c>
      <c r="B15" s="40"/>
      <c r="C15" s="40"/>
      <c r="D15" s="41"/>
      <c r="E15" s="40" t="s">
        <v>25</v>
      </c>
      <c r="F15" s="40" t="s">
        <v>26</v>
      </c>
      <c r="G15" s="40"/>
      <c r="H15" s="40"/>
      <c r="I15" s="71"/>
      <c r="J15" s="44"/>
      <c r="K15" s="44"/>
      <c r="L15" s="44"/>
      <c r="M15" s="67"/>
      <c r="N15" s="44" t="s">
        <v>239</v>
      </c>
      <c r="O15" s="72"/>
      <c r="P15" s="73"/>
      <c r="Q15" s="48"/>
      <c r="R15" s="49"/>
      <c r="T15" s="58" t="e">
        <f>#REF!</f>
        <v>#REF!</v>
      </c>
    </row>
    <row r="16" spans="1:20" s="50" customFormat="1" ht="9.6" customHeight="1" thickBot="1">
      <c r="A16" s="52"/>
      <c r="B16" s="53"/>
      <c r="C16" s="53"/>
      <c r="D16" s="61"/>
      <c r="E16" s="44"/>
      <c r="F16" s="44"/>
      <c r="G16" s="54"/>
      <c r="H16" s="55"/>
      <c r="I16" s="56" t="s">
        <v>125</v>
      </c>
      <c r="J16" s="57" t="s">
        <v>27</v>
      </c>
      <c r="K16" s="57"/>
      <c r="L16" s="44"/>
      <c r="M16" s="67"/>
      <c r="N16" s="65"/>
      <c r="O16" s="72"/>
      <c r="P16" s="73"/>
      <c r="Q16" s="48"/>
      <c r="R16" s="49"/>
      <c r="T16" s="74" t="e">
        <f>#REF!</f>
        <v>#REF!</v>
      </c>
    </row>
    <row r="17" spans="1:18" s="50" customFormat="1" ht="9.6" customHeight="1">
      <c r="A17" s="52">
        <v>6</v>
      </c>
      <c r="B17" s="40" t="str">
        <f>IF($D17="","",VLOOKUP($D17,#REF!,15))</f>
        <v/>
      </c>
      <c r="C17" s="40" t="str">
        <f>IF($D17="","",VLOOKUP($D17,#REF!,16))</f>
        <v/>
      </c>
      <c r="D17" s="41"/>
      <c r="E17" s="40" t="s">
        <v>27</v>
      </c>
      <c r="F17" s="40" t="s">
        <v>28</v>
      </c>
      <c r="G17" s="40"/>
      <c r="H17" s="40"/>
      <c r="I17" s="59"/>
      <c r="J17" s="44" t="s">
        <v>87</v>
      </c>
      <c r="K17" s="60"/>
      <c r="L17" s="44"/>
      <c r="M17" s="67"/>
      <c r="N17" s="65"/>
      <c r="O17" s="72"/>
      <c r="P17" s="73"/>
      <c r="Q17" s="48"/>
      <c r="R17" s="49"/>
    </row>
    <row r="18" spans="1:18" s="50" customFormat="1" ht="9.6" customHeight="1">
      <c r="A18" s="52"/>
      <c r="B18" s="53"/>
      <c r="C18" s="53"/>
      <c r="D18" s="61"/>
      <c r="E18" s="44"/>
      <c r="F18" s="44"/>
      <c r="G18" s="54"/>
      <c r="H18" s="44"/>
      <c r="I18" s="62"/>
      <c r="J18" s="55" t="s">
        <v>19</v>
      </c>
      <c r="K18" s="63" t="s">
        <v>129</v>
      </c>
      <c r="L18" s="57" t="str">
        <f>UPPER(IF(OR(K18="a",K18="as"),J16,IF(OR(K18="b",K18="bs"),J20,)))</f>
        <v>AUGUSTE</v>
      </c>
      <c r="M18" s="75"/>
      <c r="N18" s="65"/>
      <c r="O18" s="72"/>
      <c r="P18" s="73"/>
      <c r="Q18" s="48"/>
      <c r="R18" s="49"/>
    </row>
    <row r="19" spans="1:18" s="50" customFormat="1" ht="9.6" customHeight="1">
      <c r="A19" s="52">
        <v>7</v>
      </c>
      <c r="B19" s="40" t="str">
        <f>IF($D19="","",VLOOKUP($D19,#REF!,15))</f>
        <v/>
      </c>
      <c r="C19" s="40" t="str">
        <f>IF($D19="","",VLOOKUP($D19,#REF!,16))</f>
        <v/>
      </c>
      <c r="D19" s="41"/>
      <c r="E19" s="40" t="s">
        <v>29</v>
      </c>
      <c r="F19" s="40" t="s">
        <v>30</v>
      </c>
      <c r="G19" s="40"/>
      <c r="H19" s="40"/>
      <c r="I19" s="43"/>
      <c r="J19" s="44"/>
      <c r="K19" s="66"/>
      <c r="L19" s="44" t="s">
        <v>109</v>
      </c>
      <c r="M19" s="65"/>
      <c r="N19" s="65"/>
      <c r="O19" s="72"/>
      <c r="P19" s="73"/>
      <c r="Q19" s="48"/>
      <c r="R19" s="49"/>
    </row>
    <row r="20" spans="1:18" s="50" customFormat="1" ht="9.6" customHeight="1">
      <c r="A20" s="52"/>
      <c r="B20" s="53"/>
      <c r="C20" s="53"/>
      <c r="D20" s="53"/>
      <c r="E20" s="44"/>
      <c r="F20" s="44"/>
      <c r="G20" s="54"/>
      <c r="H20" s="55"/>
      <c r="I20" s="56" t="s">
        <v>88</v>
      </c>
      <c r="J20" s="57" t="s">
        <v>31</v>
      </c>
      <c r="K20" s="68"/>
      <c r="L20" s="44"/>
      <c r="M20" s="65"/>
      <c r="N20" s="65"/>
      <c r="O20" s="72"/>
      <c r="P20" s="73"/>
      <c r="Q20" s="48"/>
      <c r="R20" s="49"/>
    </row>
    <row r="21" spans="1:18" s="50" customFormat="1" ht="9.6" customHeight="1">
      <c r="A21" s="39">
        <v>8</v>
      </c>
      <c r="B21" s="40"/>
      <c r="C21" s="40"/>
      <c r="D21" s="76">
        <v>2</v>
      </c>
      <c r="E21" s="42" t="s">
        <v>31</v>
      </c>
      <c r="F21" s="42" t="s">
        <v>32</v>
      </c>
      <c r="G21" s="42"/>
      <c r="H21" s="42"/>
      <c r="I21" s="69"/>
      <c r="J21" s="44" t="s">
        <v>242</v>
      </c>
      <c r="K21" s="44"/>
      <c r="L21" s="44"/>
      <c r="M21" s="65"/>
      <c r="N21" s="65"/>
      <c r="O21" s="72"/>
      <c r="P21" s="73"/>
      <c r="Q21" s="48"/>
      <c r="R21" s="49"/>
    </row>
    <row r="22" spans="1:18" s="83" customFormat="1" ht="6.75" customHeight="1">
      <c r="A22" s="77"/>
      <c r="B22" s="77"/>
      <c r="C22" s="77"/>
      <c r="D22" s="77"/>
      <c r="E22" s="78"/>
      <c r="F22" s="78"/>
      <c r="G22" s="78"/>
      <c r="H22" s="78"/>
      <c r="I22" s="79"/>
      <c r="J22" s="80"/>
      <c r="K22" s="81"/>
      <c r="L22" s="80"/>
      <c r="M22" s="81"/>
      <c r="N22" s="80"/>
      <c r="O22" s="81"/>
      <c r="P22" s="80"/>
      <c r="Q22" s="81"/>
      <c r="R22" s="82"/>
    </row>
    <row r="23" spans="1:18" s="96" customFormat="1" ht="10.5" customHeight="1">
      <c r="A23" s="84" t="s">
        <v>33</v>
      </c>
      <c r="B23" s="85"/>
      <c r="C23" s="86"/>
      <c r="D23" s="87" t="s">
        <v>34</v>
      </c>
      <c r="E23" s="88" t="s">
        <v>35</v>
      </c>
      <c r="F23" s="87"/>
      <c r="G23" s="89"/>
      <c r="H23" s="90"/>
      <c r="I23" s="87" t="s">
        <v>34</v>
      </c>
      <c r="J23" s="88" t="s">
        <v>36</v>
      </c>
      <c r="K23" s="91"/>
      <c r="L23" s="88" t="s">
        <v>37</v>
      </c>
      <c r="M23" s="92"/>
      <c r="N23" s="93" t="s">
        <v>38</v>
      </c>
      <c r="O23" s="93"/>
      <c r="P23" s="94"/>
      <c r="Q23" s="95"/>
    </row>
    <row r="24" spans="1:18" s="96" customFormat="1" ht="9" customHeight="1">
      <c r="A24" s="97" t="s">
        <v>39</v>
      </c>
      <c r="B24" s="98"/>
      <c r="C24" s="99"/>
      <c r="D24" s="100">
        <v>1</v>
      </c>
      <c r="E24" s="101" t="s">
        <v>15</v>
      </c>
      <c r="F24" s="102"/>
      <c r="G24" s="101"/>
      <c r="H24" s="103"/>
      <c r="I24" s="104" t="s">
        <v>40</v>
      </c>
      <c r="J24" s="98"/>
      <c r="K24" s="105"/>
      <c r="L24" s="98"/>
      <c r="M24" s="106"/>
      <c r="N24" s="107" t="s">
        <v>41</v>
      </c>
      <c r="O24" s="108"/>
      <c r="P24" s="108"/>
      <c r="Q24" s="109"/>
    </row>
    <row r="25" spans="1:18" s="96" customFormat="1" ht="9" customHeight="1">
      <c r="A25" s="97" t="s">
        <v>42</v>
      </c>
      <c r="B25" s="98"/>
      <c r="C25" s="99"/>
      <c r="D25" s="100">
        <v>2</v>
      </c>
      <c r="E25" s="101" t="s">
        <v>31</v>
      </c>
      <c r="F25" s="102"/>
      <c r="G25" s="101"/>
      <c r="H25" s="103"/>
      <c r="I25" s="104" t="s">
        <v>43</v>
      </c>
      <c r="J25" s="98"/>
      <c r="K25" s="105"/>
      <c r="L25" s="98"/>
      <c r="M25" s="106"/>
      <c r="N25" s="110"/>
      <c r="O25" s="111"/>
      <c r="P25" s="112"/>
      <c r="Q25" s="113"/>
    </row>
    <row r="26" spans="1:18" s="96" customFormat="1" ht="9" customHeight="1">
      <c r="A26" s="114" t="s">
        <v>44</v>
      </c>
      <c r="B26" s="112"/>
      <c r="C26" s="115"/>
      <c r="D26" s="100"/>
      <c r="E26" s="101"/>
      <c r="F26" s="102"/>
      <c r="G26" s="101"/>
      <c r="H26" s="103"/>
      <c r="I26" s="104" t="s">
        <v>45</v>
      </c>
      <c r="J26" s="98"/>
      <c r="K26" s="105"/>
      <c r="L26" s="98"/>
      <c r="M26" s="106"/>
      <c r="N26" s="107" t="s">
        <v>46</v>
      </c>
      <c r="O26" s="108"/>
      <c r="P26" s="108"/>
      <c r="Q26" s="109"/>
    </row>
    <row r="27" spans="1:18" s="96" customFormat="1" ht="9" customHeight="1">
      <c r="A27" s="116"/>
      <c r="B27" s="27"/>
      <c r="C27" s="117"/>
      <c r="D27" s="100"/>
      <c r="E27" s="101"/>
      <c r="F27" s="102"/>
      <c r="G27" s="101"/>
      <c r="H27" s="103"/>
      <c r="I27" s="104" t="s">
        <v>47</v>
      </c>
      <c r="J27" s="98"/>
      <c r="K27" s="105"/>
      <c r="L27" s="98"/>
      <c r="M27" s="106"/>
      <c r="N27" s="98"/>
      <c r="O27" s="105"/>
      <c r="P27" s="98"/>
      <c r="Q27" s="106"/>
    </row>
    <row r="28" spans="1:18" s="96" customFormat="1" ht="9" customHeight="1">
      <c r="A28" s="118" t="s">
        <v>48</v>
      </c>
      <c r="B28" s="119"/>
      <c r="C28" s="120"/>
      <c r="D28" s="100"/>
      <c r="E28" s="101"/>
      <c r="F28" s="102"/>
      <c r="G28" s="101"/>
      <c r="H28" s="103"/>
      <c r="I28" s="104" t="s">
        <v>49</v>
      </c>
      <c r="J28" s="98"/>
      <c r="K28" s="105"/>
      <c r="L28" s="98"/>
      <c r="M28" s="106"/>
      <c r="N28" s="112"/>
      <c r="O28" s="111"/>
      <c r="P28" s="112"/>
      <c r="Q28" s="113"/>
    </row>
    <row r="29" spans="1:18" s="96" customFormat="1" ht="9" customHeight="1">
      <c r="A29" s="97" t="s">
        <v>39</v>
      </c>
      <c r="B29" s="98"/>
      <c r="C29" s="99"/>
      <c r="D29" s="100"/>
      <c r="E29" s="101"/>
      <c r="F29" s="102"/>
      <c r="G29" s="101"/>
      <c r="H29" s="103"/>
      <c r="I29" s="104" t="s">
        <v>50</v>
      </c>
      <c r="J29" s="98"/>
      <c r="K29" s="105"/>
      <c r="L29" s="98"/>
      <c r="M29" s="106"/>
      <c r="N29" s="107" t="s">
        <v>51</v>
      </c>
      <c r="O29" s="108"/>
      <c r="P29" s="108"/>
      <c r="Q29" s="109"/>
    </row>
    <row r="30" spans="1:18" s="96" customFormat="1" ht="9" customHeight="1">
      <c r="A30" s="97" t="s">
        <v>52</v>
      </c>
      <c r="B30" s="98"/>
      <c r="C30" s="121"/>
      <c r="D30" s="100"/>
      <c r="E30" s="101"/>
      <c r="F30" s="102"/>
      <c r="G30" s="101"/>
      <c r="H30" s="103"/>
      <c r="I30" s="104" t="s">
        <v>53</v>
      </c>
      <c r="J30" s="98"/>
      <c r="K30" s="105"/>
      <c r="L30" s="98"/>
      <c r="M30" s="106"/>
      <c r="N30" s="98"/>
      <c r="O30" s="105"/>
      <c r="P30" s="98"/>
      <c r="Q30" s="106"/>
    </row>
    <row r="31" spans="1:18" s="96" customFormat="1" ht="9" customHeight="1">
      <c r="A31" s="114" t="s">
        <v>54</v>
      </c>
      <c r="B31" s="112"/>
      <c r="C31" s="122"/>
      <c r="D31" s="123"/>
      <c r="E31" s="124"/>
      <c r="F31" s="125"/>
      <c r="G31" s="124"/>
      <c r="H31" s="126"/>
      <c r="I31" s="127" t="s">
        <v>55</v>
      </c>
      <c r="J31" s="112"/>
      <c r="K31" s="111"/>
      <c r="L31" s="112"/>
      <c r="M31" s="113"/>
      <c r="N31" s="112" t="str">
        <f>Q4</f>
        <v>Anthony Jameson/Chester Dalrymple</v>
      </c>
      <c r="O31" s="111"/>
      <c r="P31" s="112"/>
      <c r="Q31" s="128" t="e">
        <f>MIN(4,#REF!)</f>
        <v>#REF!</v>
      </c>
    </row>
  </sheetData>
  <mergeCells count="1">
    <mergeCell ref="A4:C4"/>
  </mergeCells>
  <conditionalFormatting sqref="G7 G9 G11 G13 G15 G17 G19 G21">
    <cfRule type="expression" dxfId="90" priority="1" stopIfTrue="1">
      <formula>AND($D7&lt;9,$C7&gt;0)</formula>
    </cfRule>
  </conditionalFormatting>
  <conditionalFormatting sqref="J10 L14 J18 H8 H16 H20 H12">
    <cfRule type="expression" dxfId="89" priority="2" stopIfTrue="1">
      <formula>AND($N$1="CU",H8="Umpire")</formula>
    </cfRule>
    <cfRule type="expression" dxfId="88" priority="3" stopIfTrue="1">
      <formula>AND($N$1="CU",H8&lt;&gt;"Umpire",I8&lt;&gt;"")</formula>
    </cfRule>
    <cfRule type="expression" dxfId="87" priority="4" stopIfTrue="1">
      <formula>AND($N$1="CU",H8&lt;&gt;"Umpire")</formula>
    </cfRule>
  </conditionalFormatting>
  <conditionalFormatting sqref="L10 L18 N14 J8 J12 J16 J20">
    <cfRule type="expression" dxfId="86" priority="5" stopIfTrue="1">
      <formula>I8="as"</formula>
    </cfRule>
    <cfRule type="expression" dxfId="85" priority="6" stopIfTrue="1">
      <formula>I8="bs"</formula>
    </cfRule>
  </conditionalFormatting>
  <conditionalFormatting sqref="B7 B9 B11 B13 B15 B17 B19 B21">
    <cfRule type="cellIs" dxfId="84" priority="7" stopIfTrue="1" operator="equal">
      <formula>"QA"</formula>
    </cfRule>
    <cfRule type="cellIs" dxfId="83" priority="8" stopIfTrue="1" operator="equal">
      <formula>"DA"</formula>
    </cfRule>
  </conditionalFormatting>
  <conditionalFormatting sqref="Q31 I8 I12 I16 I20 M14 K10 K18">
    <cfRule type="expression" dxfId="82" priority="9" stopIfTrue="1">
      <formula>$N$1="CU"</formula>
    </cfRule>
  </conditionalFormatting>
  <conditionalFormatting sqref="E19 E21 E9 E17 E15 E13 E11 E7">
    <cfRule type="cellIs" dxfId="81" priority="10" stopIfTrue="1" operator="equal">
      <formula>"Bye"</formula>
    </cfRule>
  </conditionalFormatting>
  <conditionalFormatting sqref="D9 D7 D11 D13 D15 D17 D19 D21">
    <cfRule type="expression" dxfId="80" priority="11" stopIfTrue="1">
      <formula>$D7&lt;5</formula>
    </cfRule>
  </conditionalFormatting>
  <dataValidations count="1">
    <dataValidation type="list" allowBlank="1" showInputMessage="1" sqref="L14 H20 H8 H12 H16 J18 J10">
      <formula1>$T$7:$T$16</formula1>
    </dataValidation>
  </dataValidations>
  <printOptions horizontalCentered="1"/>
  <pageMargins left="0.35" right="0.35" top="0.39" bottom="0.39" header="0" footer="0"/>
  <pageSetup scale="110" orientation="landscape" horizontalDpi="4294967294" verticalDpi="2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0">
    <tabColor rgb="FF00B0F0"/>
  </sheetPr>
  <dimension ref="A1:T46"/>
  <sheetViews>
    <sheetView showGridLines="0" showZeros="0" topLeftCell="A4" workbookViewId="0">
      <selection activeCell="Z30" sqref="Z30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29" customWidth="1"/>
    <col min="10" max="10" width="10.7109375" customWidth="1"/>
    <col min="11" max="11" width="1.7109375" style="129" customWidth="1"/>
    <col min="12" max="12" width="13.7109375" customWidth="1"/>
    <col min="13" max="13" width="1.7109375" style="130" customWidth="1"/>
    <col min="14" max="14" width="14" customWidth="1"/>
    <col min="15" max="15" width="1.7109375" style="129" customWidth="1"/>
    <col min="16" max="16" width="12.140625" customWidth="1"/>
    <col min="17" max="17" width="1.7109375" style="130" customWidth="1"/>
    <col min="19" max="19" width="8.7109375" customWidth="1"/>
    <col min="20" max="20" width="8.85546875" hidden="1" customWidth="1"/>
    <col min="21" max="21" width="5.7109375" customWidth="1"/>
  </cols>
  <sheetData>
    <row r="1" spans="1:20" s="7" customFormat="1" ht="21.75" customHeight="1">
      <c r="A1" s="140" t="str">
        <f>'[1]Week SetUp'!$A$6</f>
        <v>CHETWYND Lawn Tennis Club - Steve Thomas Int'l Senior Tennis Tourn. 2018</v>
      </c>
      <c r="B1" s="143"/>
      <c r="I1" s="144"/>
      <c r="J1" s="146"/>
      <c r="K1" s="146"/>
      <c r="L1" s="145"/>
      <c r="M1" s="144"/>
      <c r="N1" s="144"/>
      <c r="O1" s="144"/>
      <c r="Q1" s="144"/>
    </row>
    <row r="2" spans="1:20" s="13" customFormat="1" ht="18">
      <c r="A2" s="8">
        <f>'[1]Week SetUp'!$A$8</f>
        <v>0</v>
      </c>
      <c r="B2" s="8"/>
      <c r="C2" s="8"/>
      <c r="D2" s="8"/>
      <c r="E2" s="8"/>
      <c r="F2" s="9"/>
      <c r="I2" s="130"/>
      <c r="J2" s="147" t="s">
        <v>227</v>
      </c>
      <c r="K2" s="146"/>
      <c r="L2" s="146"/>
      <c r="M2" s="130"/>
      <c r="O2" s="130"/>
      <c r="Q2" s="130"/>
    </row>
    <row r="3" spans="1:20" s="18" customFormat="1" ht="10.5" customHeight="1">
      <c r="A3" s="148" t="s">
        <v>2</v>
      </c>
      <c r="B3" s="148"/>
      <c r="C3" s="148"/>
      <c r="D3" s="148"/>
      <c r="E3" s="148"/>
      <c r="F3" s="148" t="s">
        <v>3</v>
      </c>
      <c r="G3" s="148"/>
      <c r="H3" s="148"/>
      <c r="I3" s="149"/>
      <c r="J3" s="16"/>
      <c r="K3" s="15"/>
      <c r="L3" s="16" t="s">
        <v>4</v>
      </c>
      <c r="M3" s="149"/>
      <c r="N3" s="148"/>
      <c r="O3" s="149"/>
      <c r="P3" s="148"/>
      <c r="Q3" s="150" t="s">
        <v>5</v>
      </c>
    </row>
    <row r="4" spans="1:20" s="26" customFormat="1" ht="11.25" customHeight="1" thickBot="1">
      <c r="A4" s="264" t="str">
        <f>'[1]Week SetUp'!$A$10</f>
        <v>18th -21st MAY  2018</v>
      </c>
      <c r="B4" s="264"/>
      <c r="C4" s="264"/>
      <c r="D4" s="151"/>
      <c r="E4" s="151"/>
      <c r="F4" s="20" t="str">
        <f>'[1]Week SetUp'!$C$10</f>
        <v>National Racquet Centre, Tacarigua</v>
      </c>
      <c r="G4" s="152"/>
      <c r="H4" s="151"/>
      <c r="I4" s="153"/>
      <c r="J4" s="23">
        <f>'[1]Week SetUp'!$D$10</f>
        <v>0</v>
      </c>
      <c r="K4" s="22"/>
      <c r="L4" s="24" t="str">
        <f>'[1]Week SetUp'!$A$12</f>
        <v>Anthony Jeremiah</v>
      </c>
      <c r="M4" s="153"/>
      <c r="N4" s="151"/>
      <c r="O4" s="153"/>
      <c r="P4" s="151"/>
      <c r="Q4" s="25" t="str">
        <f>'[1]Week SetUp'!$E$10</f>
        <v>Anthony Jameson/Chester Dalrymple</v>
      </c>
    </row>
    <row r="5" spans="1:20" s="18" customFormat="1" ht="9">
      <c r="A5" s="154"/>
      <c r="B5" s="155" t="s">
        <v>6</v>
      </c>
      <c r="C5" s="155" t="str">
        <f>IF(OR(F2="Week 3",F2="Masters"),"CP","Rank")</f>
        <v>Rank</v>
      </c>
      <c r="D5" s="155" t="s">
        <v>8</v>
      </c>
      <c r="E5" s="156" t="s">
        <v>9</v>
      </c>
      <c r="F5" s="156" t="s">
        <v>10</v>
      </c>
      <c r="G5" s="156"/>
      <c r="H5" s="156" t="s">
        <v>11</v>
      </c>
      <c r="I5" s="156"/>
      <c r="J5" s="155" t="s">
        <v>12</v>
      </c>
      <c r="K5" s="157"/>
      <c r="L5" s="155" t="s">
        <v>228</v>
      </c>
      <c r="M5" s="157"/>
      <c r="N5" s="155" t="s">
        <v>170</v>
      </c>
      <c r="O5" s="157"/>
      <c r="P5" s="155"/>
      <c r="Q5" s="158"/>
    </row>
    <row r="6" spans="1:20" s="18" customFormat="1" ht="3.75" customHeight="1" thickBot="1">
      <c r="A6" s="159"/>
      <c r="B6" s="34"/>
      <c r="C6" s="34"/>
      <c r="D6" s="34"/>
      <c r="E6" s="160"/>
      <c r="F6" s="160"/>
      <c r="G6" s="161"/>
      <c r="H6" s="160"/>
      <c r="I6" s="162"/>
      <c r="J6" s="34"/>
      <c r="K6" s="162"/>
      <c r="L6" s="34"/>
      <c r="M6" s="162"/>
      <c r="N6" s="34"/>
      <c r="O6" s="162"/>
      <c r="P6" s="34"/>
      <c r="Q6" s="163"/>
    </row>
    <row r="7" spans="1:20" s="50" customFormat="1" ht="10.5" customHeight="1">
      <c r="A7" s="164">
        <v>1</v>
      </c>
      <c r="B7" s="40"/>
      <c r="C7" s="40"/>
      <c r="D7" s="41">
        <v>1</v>
      </c>
      <c r="E7" s="42" t="s">
        <v>154</v>
      </c>
      <c r="F7" s="42" t="s">
        <v>113</v>
      </c>
      <c r="G7" s="165"/>
      <c r="H7" s="42"/>
      <c r="I7" s="166"/>
      <c r="J7" s="167"/>
      <c r="K7" s="168"/>
      <c r="L7" s="167"/>
      <c r="M7" s="168"/>
      <c r="N7" s="167"/>
      <c r="O7" s="168"/>
      <c r="P7" s="167"/>
      <c r="Q7" s="254"/>
      <c r="R7" s="49"/>
      <c r="T7" s="51" t="e">
        <f>#REF!</f>
        <v>#REF!</v>
      </c>
    </row>
    <row r="8" spans="1:20" s="50" customFormat="1" ht="9.6" customHeight="1">
      <c r="A8" s="169"/>
      <c r="B8" s="53"/>
      <c r="C8" s="53"/>
      <c r="D8" s="53"/>
      <c r="E8" s="42" t="s">
        <v>229</v>
      </c>
      <c r="F8" s="42" t="s">
        <v>230</v>
      </c>
      <c r="G8" s="165"/>
      <c r="H8" s="42"/>
      <c r="I8" s="170"/>
      <c r="J8" s="171" t="str">
        <f>IF(I8="a",E7,IF(I8="b",E9,""))</f>
        <v/>
      </c>
      <c r="K8" s="168"/>
      <c r="L8" s="167"/>
      <c r="M8" s="168"/>
      <c r="N8" s="167"/>
      <c r="O8" s="168"/>
      <c r="P8" s="167"/>
      <c r="Q8" s="46"/>
      <c r="R8" s="49"/>
      <c r="T8" s="58" t="e">
        <f>#REF!</f>
        <v>#REF!</v>
      </c>
    </row>
    <row r="9" spans="1:20" s="50" customFormat="1" ht="9.6" customHeight="1">
      <c r="A9" s="169"/>
      <c r="B9" s="53"/>
      <c r="C9" s="53"/>
      <c r="D9" s="53"/>
      <c r="E9" s="167"/>
      <c r="F9" s="167"/>
      <c r="G9" s="161"/>
      <c r="H9" s="167"/>
      <c r="I9" s="172"/>
      <c r="J9" s="173" t="str">
        <f>UPPER(IF(OR(I10="a",I10="as"),E7,IF(OR(I10="b",I10="bs"),E11,)))</f>
        <v>CHUNG</v>
      </c>
      <c r="K9" s="174"/>
      <c r="L9" s="167"/>
      <c r="M9" s="168"/>
      <c r="N9" s="167"/>
      <c r="O9" s="168"/>
      <c r="P9" s="167"/>
      <c r="Q9" s="46"/>
      <c r="R9" s="49"/>
      <c r="T9" s="58" t="e">
        <f>#REF!</f>
        <v>#REF!</v>
      </c>
    </row>
    <row r="10" spans="1:20" s="50" customFormat="1" ht="9.6" customHeight="1">
      <c r="A10" s="169"/>
      <c r="B10" s="53"/>
      <c r="C10" s="53"/>
      <c r="D10" s="53"/>
      <c r="E10" s="167"/>
      <c r="F10" s="167"/>
      <c r="G10" s="161"/>
      <c r="H10" s="55" t="s">
        <v>19</v>
      </c>
      <c r="I10" s="63" t="s">
        <v>61</v>
      </c>
      <c r="J10" s="175" t="str">
        <f>UPPER(IF(OR(I10="a",I10="as"),E8,IF(OR(I10="b",I10="bs"),E12,)))</f>
        <v>FARRIER</v>
      </c>
      <c r="K10" s="176"/>
      <c r="L10" s="167"/>
      <c r="M10" s="168"/>
      <c r="N10" s="167"/>
      <c r="O10" s="168"/>
      <c r="P10" s="167"/>
      <c r="Q10" s="46"/>
      <c r="R10" s="49"/>
      <c r="T10" s="58" t="e">
        <f>#REF!</f>
        <v>#REF!</v>
      </c>
    </row>
    <row r="11" spans="1:20" s="50" customFormat="1" ht="9.6" customHeight="1">
      <c r="A11" s="169">
        <v>2</v>
      </c>
      <c r="B11" s="40" t="str">
        <f>IF($D11="","",VLOOKUP($D11,#REF!,20))</f>
        <v/>
      </c>
      <c r="C11" s="40" t="str">
        <f>IF($D11="","",VLOOKUP($D11,#REF!,21))</f>
        <v/>
      </c>
      <c r="D11" s="41"/>
      <c r="E11" s="40" t="s">
        <v>18</v>
      </c>
      <c r="F11" s="40"/>
      <c r="G11" s="177"/>
      <c r="H11" s="40" t="str">
        <f>IF($D11="","",VLOOKUP($D11,#REF!,4))</f>
        <v/>
      </c>
      <c r="I11" s="178"/>
      <c r="J11" s="167"/>
      <c r="K11" s="179"/>
      <c r="L11" s="180"/>
      <c r="M11" s="174"/>
      <c r="N11" s="167"/>
      <c r="O11" s="168"/>
      <c r="P11" s="167"/>
      <c r="Q11" s="46"/>
      <c r="R11" s="49"/>
      <c r="T11" s="58" t="e">
        <f>#REF!</f>
        <v>#REF!</v>
      </c>
    </row>
    <row r="12" spans="1:20" s="50" customFormat="1" ht="9.6" customHeight="1">
      <c r="A12" s="169"/>
      <c r="B12" s="53"/>
      <c r="C12" s="53"/>
      <c r="D12" s="53"/>
      <c r="E12" s="40" t="s">
        <v>18</v>
      </c>
      <c r="F12" s="40"/>
      <c r="G12" s="177"/>
      <c r="H12" s="40" t="str">
        <f>IF($D11="","",VLOOKUP($D11,#REF!,9))</f>
        <v/>
      </c>
      <c r="I12" s="170"/>
      <c r="J12" s="167"/>
      <c r="K12" s="179"/>
      <c r="L12" s="181"/>
      <c r="M12" s="182"/>
      <c r="N12" s="167"/>
      <c r="O12" s="168"/>
      <c r="P12" s="167"/>
      <c r="Q12" s="46"/>
      <c r="R12" s="49"/>
      <c r="T12" s="58" t="e">
        <f>#REF!</f>
        <v>#REF!</v>
      </c>
    </row>
    <row r="13" spans="1:20" s="50" customFormat="1" ht="9.6" customHeight="1">
      <c r="A13" s="169"/>
      <c r="B13" s="53"/>
      <c r="C13" s="53"/>
      <c r="D13" s="61"/>
      <c r="E13" s="167"/>
      <c r="F13" s="167"/>
      <c r="G13" s="161"/>
      <c r="H13" s="167"/>
      <c r="I13" s="183"/>
      <c r="J13" s="167"/>
      <c r="K13" s="172"/>
      <c r="L13" s="173" t="str">
        <f>UPPER(IF(OR(K14="a",K14="as"),J9,IF(OR(K14="b",K14="bs"),J17,)))</f>
        <v>CHUNG</v>
      </c>
      <c r="M13" s="168"/>
      <c r="N13" s="167"/>
      <c r="O13" s="168"/>
      <c r="P13" s="167"/>
      <c r="Q13" s="46"/>
      <c r="R13" s="49"/>
      <c r="T13" s="58" t="e">
        <f>#REF!</f>
        <v>#REF!</v>
      </c>
    </row>
    <row r="14" spans="1:20" s="50" customFormat="1" ht="9.6" customHeight="1">
      <c r="A14" s="169"/>
      <c r="B14" s="53"/>
      <c r="C14" s="53"/>
      <c r="D14" s="61"/>
      <c r="E14" s="167"/>
      <c r="F14" s="167"/>
      <c r="G14" s="161"/>
      <c r="H14" s="167"/>
      <c r="I14" s="183"/>
      <c r="J14" s="55" t="s">
        <v>19</v>
      </c>
      <c r="K14" s="63" t="s">
        <v>17</v>
      </c>
      <c r="L14" s="175" t="str">
        <f>UPPER(IF(OR(K14="a",K14="as"),J10,IF(OR(K14="b",K14="bs"),J18,)))</f>
        <v>FARRIER</v>
      </c>
      <c r="M14" s="176"/>
      <c r="N14" s="167"/>
      <c r="O14" s="168"/>
      <c r="P14" s="167"/>
      <c r="Q14" s="46"/>
      <c r="R14" s="49"/>
      <c r="T14" s="58" t="e">
        <f>#REF!</f>
        <v>#REF!</v>
      </c>
    </row>
    <row r="15" spans="1:20" s="50" customFormat="1" ht="9.6" customHeight="1">
      <c r="A15" s="169">
        <v>3</v>
      </c>
      <c r="B15" s="40" t="str">
        <f>IF($D15="","",VLOOKUP($D15,#REF!,20))</f>
        <v/>
      </c>
      <c r="C15" s="40" t="str">
        <f>IF($D15="","",VLOOKUP($D15,#REF!,21))</f>
        <v/>
      </c>
      <c r="D15" s="41"/>
      <c r="E15" s="40" t="s">
        <v>135</v>
      </c>
      <c r="F15" s="40" t="s">
        <v>231</v>
      </c>
      <c r="G15" s="177"/>
      <c r="H15" s="40" t="str">
        <f>IF($D15="","",VLOOKUP($D15,#REF!,4))</f>
        <v/>
      </c>
      <c r="I15" s="166"/>
      <c r="J15" s="167"/>
      <c r="K15" s="179"/>
      <c r="L15" s="167" t="s">
        <v>83</v>
      </c>
      <c r="M15" s="179"/>
      <c r="N15" s="180"/>
      <c r="O15" s="168"/>
      <c r="P15" s="167"/>
      <c r="Q15" s="46"/>
      <c r="R15" s="49"/>
      <c r="T15" s="58" t="e">
        <f>#REF!</f>
        <v>#REF!</v>
      </c>
    </row>
    <row r="16" spans="1:20" s="50" customFormat="1" ht="9.6" customHeight="1" thickBot="1">
      <c r="A16" s="169"/>
      <c r="B16" s="53"/>
      <c r="C16" s="53"/>
      <c r="D16" s="53"/>
      <c r="E16" s="40" t="s">
        <v>161</v>
      </c>
      <c r="F16" s="40" t="s">
        <v>162</v>
      </c>
      <c r="G16" s="177"/>
      <c r="H16" s="40" t="str">
        <f>IF($D15="","",VLOOKUP($D15,#REF!,9))</f>
        <v/>
      </c>
      <c r="I16" s="170"/>
      <c r="J16" s="171" t="str">
        <f>IF(I16="a",E15,IF(I16="b",E17,""))</f>
        <v/>
      </c>
      <c r="K16" s="179"/>
      <c r="L16" s="167"/>
      <c r="M16" s="179"/>
      <c r="N16" s="167"/>
      <c r="O16" s="168"/>
      <c r="P16" s="167"/>
      <c r="Q16" s="46"/>
      <c r="R16" s="49"/>
      <c r="T16" s="74" t="e">
        <f>#REF!</f>
        <v>#REF!</v>
      </c>
    </row>
    <row r="17" spans="1:18" s="50" customFormat="1" ht="9.6" customHeight="1">
      <c r="A17" s="169"/>
      <c r="B17" s="53"/>
      <c r="C17" s="53"/>
      <c r="D17" s="61"/>
      <c r="E17" s="167"/>
      <c r="F17" s="167"/>
      <c r="G17" s="161"/>
      <c r="H17" s="167"/>
      <c r="I17" s="172"/>
      <c r="J17" s="173" t="str">
        <f>UPPER(IF(OR(I18="a",I18="as"),E15,IF(OR(I18="b",I18="bs"),E19,)))</f>
        <v>LEWIS</v>
      </c>
      <c r="K17" s="184"/>
      <c r="L17" s="167"/>
      <c r="M17" s="179"/>
      <c r="N17" s="167"/>
      <c r="O17" s="168"/>
      <c r="P17" s="167"/>
      <c r="Q17" s="46"/>
      <c r="R17" s="49"/>
    </row>
    <row r="18" spans="1:18" s="50" customFormat="1" ht="9.6" customHeight="1">
      <c r="A18" s="169"/>
      <c r="B18" s="53"/>
      <c r="C18" s="53"/>
      <c r="D18" s="61"/>
      <c r="E18" s="167"/>
      <c r="F18" s="167"/>
      <c r="G18" s="161"/>
      <c r="H18" s="55" t="s">
        <v>19</v>
      </c>
      <c r="I18" s="63" t="s">
        <v>125</v>
      </c>
      <c r="J18" s="175" t="str">
        <f>UPPER(IF(OR(I18="a",I18="as"),E16,IF(OR(I18="b",I18="bs"),E20,)))</f>
        <v>CHAUTILAL</v>
      </c>
      <c r="K18" s="170"/>
      <c r="L18" s="167"/>
      <c r="M18" s="179"/>
      <c r="N18" s="167"/>
      <c r="O18" s="168"/>
      <c r="P18" s="167"/>
      <c r="Q18" s="46"/>
      <c r="R18" s="49"/>
    </row>
    <row r="19" spans="1:18" s="50" customFormat="1" ht="9.6" customHeight="1">
      <c r="A19" s="169">
        <v>4</v>
      </c>
      <c r="B19" s="40" t="str">
        <f>IF($D19="","",VLOOKUP($D19,#REF!,20))</f>
        <v/>
      </c>
      <c r="C19" s="40" t="str">
        <f>IF($D19="","",VLOOKUP($D19,#REF!,21))</f>
        <v/>
      </c>
      <c r="D19" s="41"/>
      <c r="E19" s="40" t="s">
        <v>139</v>
      </c>
      <c r="F19" s="40" t="s">
        <v>253</v>
      </c>
      <c r="G19" s="177"/>
      <c r="H19" s="40" t="str">
        <f>IF($D19="","",VLOOKUP($D19,#REF!,4))</f>
        <v/>
      </c>
      <c r="I19" s="178"/>
      <c r="J19" s="167" t="s">
        <v>251</v>
      </c>
      <c r="K19" s="168"/>
      <c r="L19" s="180"/>
      <c r="M19" s="184"/>
      <c r="N19" s="167"/>
      <c r="O19" s="168"/>
      <c r="P19" s="167"/>
      <c r="Q19" s="46"/>
      <c r="R19" s="49"/>
    </row>
    <row r="20" spans="1:18" s="50" customFormat="1" ht="9.6" customHeight="1">
      <c r="A20" s="169"/>
      <c r="B20" s="53"/>
      <c r="C20" s="53"/>
      <c r="D20" s="53"/>
      <c r="E20" s="40" t="s">
        <v>232</v>
      </c>
      <c r="F20" s="40" t="s">
        <v>168</v>
      </c>
      <c r="G20" s="177"/>
      <c r="H20" s="40" t="str">
        <f>IF($D19="","",VLOOKUP($D19,#REF!,9))</f>
        <v/>
      </c>
      <c r="I20" s="170"/>
      <c r="J20" s="167"/>
      <c r="K20" s="168"/>
      <c r="L20" s="181"/>
      <c r="M20" s="185"/>
      <c r="N20" s="167"/>
      <c r="O20" s="168"/>
      <c r="P20" s="167"/>
      <c r="Q20" s="46"/>
      <c r="R20" s="49"/>
    </row>
    <row r="21" spans="1:18" s="50" customFormat="1" ht="9.6" customHeight="1">
      <c r="A21" s="169"/>
      <c r="B21" s="53"/>
      <c r="C21" s="53"/>
      <c r="D21" s="53"/>
      <c r="E21" s="167"/>
      <c r="F21" s="167"/>
      <c r="G21" s="161"/>
      <c r="H21" s="167"/>
      <c r="I21" s="183"/>
      <c r="J21" s="167"/>
      <c r="K21" s="168"/>
      <c r="L21" s="167"/>
      <c r="M21" s="172"/>
      <c r="N21" s="173" t="str">
        <f>UPPER(IF(OR(M22="a",M22="as"),L13,IF(OR(M22="b",M22="bs"),L29,)))</f>
        <v>DUKE</v>
      </c>
      <c r="O21" s="168"/>
      <c r="P21" s="167"/>
      <c r="Q21" s="46"/>
      <c r="R21" s="49"/>
    </row>
    <row r="22" spans="1:18" s="50" customFormat="1" ht="9.6" customHeight="1">
      <c r="A22" s="169"/>
      <c r="B22" s="53"/>
      <c r="C22" s="53"/>
      <c r="D22" s="53"/>
      <c r="E22" s="167"/>
      <c r="F22" s="167"/>
      <c r="G22" s="161"/>
      <c r="H22" s="167"/>
      <c r="I22" s="183"/>
      <c r="J22" s="167"/>
      <c r="K22" s="168"/>
      <c r="L22" s="55" t="s">
        <v>19</v>
      </c>
      <c r="M22" s="63" t="s">
        <v>88</v>
      </c>
      <c r="N22" s="175" t="str">
        <f>UPPER(IF(OR(M22="a",M22="as"),L14,IF(OR(M22="b",M22="bs"),L30,)))</f>
        <v>CHAUTILAL</v>
      </c>
      <c r="O22" s="176"/>
      <c r="P22" s="167"/>
      <c r="Q22" s="46"/>
      <c r="R22" s="49"/>
    </row>
    <row r="23" spans="1:18" s="50" customFormat="1" ht="9.6" customHeight="1">
      <c r="A23" s="169">
        <v>5</v>
      </c>
      <c r="B23" s="40" t="str">
        <f>IF($D23="","",VLOOKUP($D23,#REF!,20))</f>
        <v/>
      </c>
      <c r="C23" s="40" t="str">
        <f>IF($D23="","",VLOOKUP($D23,#REF!,21))</f>
        <v/>
      </c>
      <c r="D23" s="76"/>
      <c r="E23" s="40" t="s">
        <v>171</v>
      </c>
      <c r="F23" s="40" t="s">
        <v>172</v>
      </c>
      <c r="G23" s="177"/>
      <c r="H23" s="42" t="str">
        <f>IF($D23="","",VLOOKUP($D23,#REF!,4))</f>
        <v/>
      </c>
      <c r="I23" s="166"/>
      <c r="J23" s="167"/>
      <c r="K23" s="168"/>
      <c r="L23" s="167"/>
      <c r="M23" s="179"/>
      <c r="N23" s="255" t="s">
        <v>265</v>
      </c>
      <c r="O23" s="256"/>
      <c r="P23" s="167"/>
      <c r="Q23" s="46"/>
      <c r="R23" s="49"/>
    </row>
    <row r="24" spans="1:18" s="50" customFormat="1" ht="9.6" customHeight="1">
      <c r="A24" s="169"/>
      <c r="B24" s="53"/>
      <c r="C24" s="53"/>
      <c r="D24" s="53"/>
      <c r="E24" s="40" t="s">
        <v>159</v>
      </c>
      <c r="F24" s="40" t="s">
        <v>160</v>
      </c>
      <c r="G24" s="177"/>
      <c r="H24" s="42" t="str">
        <f>IF($D23="","",VLOOKUP($D23,#REF!,9))</f>
        <v/>
      </c>
      <c r="I24" s="170"/>
      <c r="J24" s="171" t="str">
        <f>IF(I24="a",E23,IF(I24="b",E25,""))</f>
        <v/>
      </c>
      <c r="K24" s="168"/>
      <c r="L24" s="167"/>
      <c r="M24" s="179"/>
      <c r="N24" s="187"/>
      <c r="O24" s="186"/>
      <c r="P24" s="167"/>
      <c r="Q24" s="46"/>
      <c r="R24" s="49"/>
    </row>
    <row r="25" spans="1:18" s="50" customFormat="1" ht="9.6" customHeight="1">
      <c r="A25" s="169"/>
      <c r="B25" s="53"/>
      <c r="C25" s="53"/>
      <c r="D25" s="53"/>
      <c r="E25" s="167"/>
      <c r="F25" s="167"/>
      <c r="G25" s="161"/>
      <c r="H25" s="167"/>
      <c r="I25" s="172"/>
      <c r="J25" s="173" t="str">
        <f>UPPER(IF(OR(I26="a",I26="as"),E23,IF(OR(I26="b",I26="bs"),E27,)))</f>
        <v>CAESAR</v>
      </c>
      <c r="K25" s="174"/>
      <c r="L25" s="167"/>
      <c r="M25" s="179"/>
      <c r="N25" s="187"/>
      <c r="O25" s="186"/>
      <c r="P25" s="167"/>
      <c r="Q25" s="46"/>
      <c r="R25" s="49"/>
    </row>
    <row r="26" spans="1:18" s="50" customFormat="1" ht="9.6" customHeight="1">
      <c r="A26" s="169"/>
      <c r="B26" s="53"/>
      <c r="C26" s="53"/>
      <c r="D26" s="53"/>
      <c r="E26" s="167"/>
      <c r="F26" s="167"/>
      <c r="G26" s="161"/>
      <c r="H26" s="55" t="s">
        <v>19</v>
      </c>
      <c r="I26" s="63" t="s">
        <v>121</v>
      </c>
      <c r="J26" s="175" t="str">
        <f>UPPER(IF(OR(I26="a",I26="as"),E24,IF(OR(I26="b",I26="bs"),E28,)))</f>
        <v>GAJADHAR</v>
      </c>
      <c r="K26" s="176"/>
      <c r="L26" s="167"/>
      <c r="M26" s="179"/>
      <c r="N26" s="187"/>
      <c r="O26" s="186"/>
      <c r="P26" s="167"/>
      <c r="Q26" s="46"/>
      <c r="R26" s="49"/>
    </row>
    <row r="27" spans="1:18" s="50" customFormat="1" ht="9.6" customHeight="1">
      <c r="A27" s="169">
        <v>6</v>
      </c>
      <c r="B27" s="40" t="str">
        <f>IF($D27="","",VLOOKUP($D27,#REF!,20))</f>
        <v/>
      </c>
      <c r="C27" s="40" t="str">
        <f>IF($D27="","",VLOOKUP($D27,#REF!,21))</f>
        <v/>
      </c>
      <c r="D27" s="41"/>
      <c r="E27" s="40" t="s">
        <v>31</v>
      </c>
      <c r="F27" s="40" t="s">
        <v>233</v>
      </c>
      <c r="G27" s="177"/>
      <c r="H27" s="40" t="str">
        <f>IF($D27="","",VLOOKUP($D27,#REF!,4))</f>
        <v/>
      </c>
      <c r="I27" s="178"/>
      <c r="J27" s="167" t="s">
        <v>252</v>
      </c>
      <c r="K27" s="179"/>
      <c r="L27" s="180"/>
      <c r="M27" s="184"/>
      <c r="N27" s="187"/>
      <c r="O27" s="186"/>
      <c r="P27" s="167"/>
      <c r="Q27" s="46"/>
      <c r="R27" s="49"/>
    </row>
    <row r="28" spans="1:18" s="50" customFormat="1" ht="9.6" customHeight="1">
      <c r="A28" s="169"/>
      <c r="B28" s="53"/>
      <c r="C28" s="53"/>
      <c r="D28" s="53"/>
      <c r="E28" s="40" t="s">
        <v>167</v>
      </c>
      <c r="F28" s="40" t="s">
        <v>168</v>
      </c>
      <c r="G28" s="177"/>
      <c r="H28" s="40" t="str">
        <f>IF($D27="","",VLOOKUP($D27,#REF!,9))</f>
        <v/>
      </c>
      <c r="I28" s="170"/>
      <c r="J28" s="167"/>
      <c r="K28" s="179"/>
      <c r="L28" s="181"/>
      <c r="M28" s="185"/>
      <c r="N28" s="187"/>
      <c r="O28" s="186"/>
      <c r="P28" s="167"/>
      <c r="Q28" s="46"/>
      <c r="R28" s="49"/>
    </row>
    <row r="29" spans="1:18" s="50" customFormat="1" ht="9.6" customHeight="1">
      <c r="A29" s="169"/>
      <c r="B29" s="53"/>
      <c r="C29" s="53"/>
      <c r="D29" s="61"/>
      <c r="E29" s="167"/>
      <c r="F29" s="167"/>
      <c r="G29" s="161"/>
      <c r="H29" s="167"/>
      <c r="I29" s="183"/>
      <c r="J29" s="167"/>
      <c r="K29" s="172"/>
      <c r="L29" s="173" t="str">
        <f>UPPER(IF(OR(K30="a",K30="as"),J25,IF(OR(K30="b",K30="bs"),J33,)))</f>
        <v>DUKE</v>
      </c>
      <c r="M29" s="179"/>
      <c r="N29" s="187"/>
      <c r="O29" s="186"/>
      <c r="P29" s="167"/>
      <c r="Q29" s="46"/>
      <c r="R29" s="49"/>
    </row>
    <row r="30" spans="1:18" s="50" customFormat="1" ht="9.6" customHeight="1">
      <c r="A30" s="169"/>
      <c r="B30" s="53"/>
      <c r="C30" s="53"/>
      <c r="D30" s="61"/>
      <c r="E30" s="167"/>
      <c r="F30" s="167"/>
      <c r="G30" s="161"/>
      <c r="H30" s="167"/>
      <c r="I30" s="183"/>
      <c r="J30" s="55" t="s">
        <v>19</v>
      </c>
      <c r="K30" s="63" t="s">
        <v>88</v>
      </c>
      <c r="L30" s="175" t="str">
        <f>UPPER(IF(OR(K30="a",K30="as"),J26,IF(OR(K30="b",K30="bs"),J34,)))</f>
        <v>CHAUTILAL</v>
      </c>
      <c r="M30" s="170"/>
      <c r="N30" s="187"/>
      <c r="O30" s="186"/>
      <c r="P30" s="167"/>
      <c r="Q30" s="46"/>
      <c r="R30" s="49"/>
    </row>
    <row r="31" spans="1:18" s="50" customFormat="1" ht="9.6" customHeight="1">
      <c r="A31" s="169">
        <v>7</v>
      </c>
      <c r="B31" s="40" t="str">
        <f>IF($D31="","",VLOOKUP($D31,#REF!,20))</f>
        <v/>
      </c>
      <c r="C31" s="40" t="str">
        <f>IF($D31="","",VLOOKUP($D31,#REF!,21))</f>
        <v/>
      </c>
      <c r="D31" s="41"/>
      <c r="E31" s="40" t="s">
        <v>101</v>
      </c>
      <c r="F31" s="40" t="s">
        <v>102</v>
      </c>
      <c r="G31" s="177"/>
      <c r="H31" s="40" t="str">
        <f>IF($D31="","",VLOOKUP($D31,#REF!,4))</f>
        <v/>
      </c>
      <c r="I31" s="166"/>
      <c r="J31" s="167"/>
      <c r="K31" s="179"/>
      <c r="L31" s="167" t="s">
        <v>261</v>
      </c>
      <c r="M31" s="168"/>
      <c r="N31" s="257"/>
      <c r="O31" s="186"/>
      <c r="P31" s="167"/>
      <c r="Q31" s="46"/>
      <c r="R31" s="49"/>
    </row>
    <row r="32" spans="1:18" s="50" customFormat="1" ht="9.6" customHeight="1">
      <c r="A32" s="169"/>
      <c r="B32" s="53"/>
      <c r="C32" s="53"/>
      <c r="D32" s="53"/>
      <c r="E32" s="40" t="s">
        <v>101</v>
      </c>
      <c r="F32" s="40" t="s">
        <v>166</v>
      </c>
      <c r="G32" s="177"/>
      <c r="H32" s="40" t="str">
        <f>IF($D31="","",VLOOKUP($D31,#REF!,9))</f>
        <v/>
      </c>
      <c r="I32" s="170"/>
      <c r="J32" s="171" t="str">
        <f>IF(I32="a",E31,IF(I32="b",E33,""))</f>
        <v/>
      </c>
      <c r="K32" s="179"/>
      <c r="L32" s="167"/>
      <c r="M32" s="168"/>
      <c r="N32" s="187"/>
      <c r="O32" s="186"/>
      <c r="P32" s="167"/>
      <c r="Q32" s="46"/>
      <c r="R32" s="49"/>
    </row>
    <row r="33" spans="1:18" s="50" customFormat="1" ht="9.6" customHeight="1">
      <c r="A33" s="169"/>
      <c r="B33" s="53"/>
      <c r="C33" s="53"/>
      <c r="D33" s="61"/>
      <c r="E33" s="167"/>
      <c r="F33" s="167"/>
      <c r="G33" s="161"/>
      <c r="H33" s="167"/>
      <c r="I33" s="172"/>
      <c r="J33" s="173" t="str">
        <f>UPPER(IF(OR(I34="a",I34="as"),E31,IF(OR(I34="b",I34="bs"),E35,)))</f>
        <v>DUKE</v>
      </c>
      <c r="K33" s="184"/>
      <c r="L33" s="167"/>
      <c r="M33" s="168"/>
      <c r="N33" s="187"/>
      <c r="O33" s="186"/>
      <c r="P33" s="167"/>
      <c r="Q33" s="46"/>
      <c r="R33" s="49"/>
    </row>
    <row r="34" spans="1:18" s="50" customFormat="1" ht="9.6" customHeight="1">
      <c r="A34" s="169"/>
      <c r="B34" s="53"/>
      <c r="C34" s="53"/>
      <c r="D34" s="61"/>
      <c r="E34" s="167"/>
      <c r="F34" s="167"/>
      <c r="G34" s="161"/>
      <c r="H34" s="55" t="s">
        <v>19</v>
      </c>
      <c r="I34" s="63" t="s">
        <v>129</v>
      </c>
      <c r="J34" s="175" t="str">
        <f>UPPER(IF(OR(I34="a",I34="as"),E32,IF(OR(I34="b",I34="bs"),E36,)))</f>
        <v>CHAUTILAL</v>
      </c>
      <c r="K34" s="170"/>
      <c r="L34" s="167"/>
      <c r="M34" s="168"/>
      <c r="N34" s="187"/>
      <c r="O34" s="186"/>
      <c r="P34" s="167"/>
      <c r="Q34" s="46"/>
      <c r="R34" s="49"/>
    </row>
    <row r="35" spans="1:18" s="50" customFormat="1" ht="9.6" customHeight="1">
      <c r="A35" s="164">
        <v>8</v>
      </c>
      <c r="B35" s="40"/>
      <c r="C35" s="40"/>
      <c r="D35" s="41">
        <v>2</v>
      </c>
      <c r="E35" s="42" t="s">
        <v>173</v>
      </c>
      <c r="F35" s="42" t="s">
        <v>174</v>
      </c>
      <c r="G35" s="165"/>
      <c r="H35" s="40"/>
      <c r="I35" s="178"/>
      <c r="J35" s="167" t="s">
        <v>103</v>
      </c>
      <c r="K35" s="168"/>
      <c r="L35" s="180"/>
      <c r="M35" s="174"/>
      <c r="N35" s="187"/>
      <c r="O35" s="186"/>
      <c r="P35" s="167"/>
      <c r="Q35" s="46"/>
      <c r="R35" s="49"/>
    </row>
    <row r="36" spans="1:18" s="50" customFormat="1" ht="9.6" customHeight="1">
      <c r="A36" s="169"/>
      <c r="B36" s="53"/>
      <c r="C36" s="53"/>
      <c r="D36" s="53"/>
      <c r="E36" s="42" t="s">
        <v>232</v>
      </c>
      <c r="F36" s="42" t="s">
        <v>234</v>
      </c>
      <c r="G36" s="165"/>
      <c r="H36" s="42"/>
      <c r="I36" s="170"/>
      <c r="J36" s="167"/>
      <c r="K36" s="168"/>
      <c r="L36" s="181"/>
      <c r="M36" s="182"/>
      <c r="N36" s="187"/>
      <c r="O36" s="186"/>
      <c r="P36" s="167"/>
      <c r="Q36" s="46"/>
      <c r="R36" s="49"/>
    </row>
    <row r="37" spans="1:18" s="83" customFormat="1" ht="6" customHeight="1">
      <c r="A37" s="188"/>
      <c r="B37" s="189"/>
      <c r="C37" s="189"/>
      <c r="D37" s="190"/>
      <c r="E37" s="191"/>
      <c r="F37" s="191"/>
      <c r="G37" s="192"/>
      <c r="H37" s="191"/>
      <c r="I37" s="193"/>
      <c r="J37" s="47"/>
      <c r="K37" s="48"/>
      <c r="L37" s="80"/>
      <c r="M37" s="81"/>
      <c r="N37" s="258"/>
      <c r="O37" s="259"/>
      <c r="P37" s="258"/>
      <c r="Q37" s="259"/>
      <c r="R37" s="82"/>
    </row>
    <row r="38" spans="1:18" s="96" customFormat="1" ht="10.5" customHeight="1">
      <c r="A38" s="84" t="s">
        <v>33</v>
      </c>
      <c r="B38" s="85"/>
      <c r="C38" s="86"/>
      <c r="D38" s="87" t="s">
        <v>34</v>
      </c>
      <c r="E38" s="88" t="s">
        <v>181</v>
      </c>
      <c r="F38" s="87" t="s">
        <v>34</v>
      </c>
      <c r="G38" s="88" t="s">
        <v>181</v>
      </c>
      <c r="H38" s="260"/>
      <c r="I38" s="88" t="s">
        <v>34</v>
      </c>
      <c r="J38" s="88" t="s">
        <v>182</v>
      </c>
      <c r="K38" s="91"/>
      <c r="L38" s="88" t="s">
        <v>37</v>
      </c>
      <c r="M38" s="92"/>
      <c r="N38" s="93" t="s">
        <v>38</v>
      </c>
      <c r="O38" s="93"/>
      <c r="P38" s="94"/>
      <c r="Q38" s="95"/>
    </row>
    <row r="39" spans="1:18" s="96" customFormat="1" ht="9" customHeight="1">
      <c r="A39" s="97" t="s">
        <v>39</v>
      </c>
      <c r="B39" s="98"/>
      <c r="C39" s="99"/>
      <c r="D39" s="100">
        <v>1</v>
      </c>
      <c r="E39" s="101" t="s">
        <v>154</v>
      </c>
      <c r="F39" s="261"/>
      <c r="G39" s="101"/>
      <c r="H39" s="196"/>
      <c r="I39" s="197" t="s">
        <v>40</v>
      </c>
      <c r="J39" s="98"/>
      <c r="K39" s="105"/>
      <c r="L39" s="98"/>
      <c r="M39" s="106"/>
      <c r="N39" s="107" t="s">
        <v>183</v>
      </c>
      <c r="O39" s="108"/>
      <c r="P39" s="108"/>
      <c r="Q39" s="109"/>
    </row>
    <row r="40" spans="1:18" s="96" customFormat="1" ht="9" customHeight="1">
      <c r="A40" s="97" t="s">
        <v>42</v>
      </c>
      <c r="B40" s="98"/>
      <c r="C40" s="99"/>
      <c r="D40" s="100"/>
      <c r="E40" s="101" t="s">
        <v>229</v>
      </c>
      <c r="F40" s="261"/>
      <c r="G40" s="101"/>
      <c r="H40" s="196"/>
      <c r="I40" s="197"/>
      <c r="J40" s="98"/>
      <c r="K40" s="105"/>
      <c r="L40" s="98"/>
      <c r="M40" s="106"/>
      <c r="N40" s="112"/>
      <c r="O40" s="111"/>
      <c r="P40" s="112"/>
      <c r="Q40" s="113"/>
    </row>
    <row r="41" spans="1:18" s="96" customFormat="1" ht="9" customHeight="1">
      <c r="A41" s="114" t="s">
        <v>44</v>
      </c>
      <c r="B41" s="112"/>
      <c r="C41" s="115"/>
      <c r="D41" s="100">
        <v>2</v>
      </c>
      <c r="E41" s="101" t="s">
        <v>173</v>
      </c>
      <c r="F41" s="261"/>
      <c r="G41" s="101"/>
      <c r="H41" s="196"/>
      <c r="I41" s="197" t="s">
        <v>43</v>
      </c>
      <c r="J41" s="98"/>
      <c r="K41" s="105"/>
      <c r="L41" s="98"/>
      <c r="M41" s="106"/>
      <c r="N41" s="107" t="s">
        <v>46</v>
      </c>
      <c r="O41" s="108"/>
      <c r="P41" s="108"/>
      <c r="Q41" s="109"/>
    </row>
    <row r="42" spans="1:18" s="96" customFormat="1" ht="9" customHeight="1">
      <c r="A42" s="116"/>
      <c r="B42" s="27"/>
      <c r="C42" s="117"/>
      <c r="D42" s="100"/>
      <c r="E42" s="101" t="s">
        <v>235</v>
      </c>
      <c r="F42" s="261"/>
      <c r="G42" s="101"/>
      <c r="H42" s="196"/>
      <c r="I42" s="197"/>
      <c r="J42" s="98"/>
      <c r="K42" s="105"/>
      <c r="L42" s="98"/>
      <c r="M42" s="106"/>
      <c r="N42" s="98"/>
      <c r="O42" s="105"/>
      <c r="P42" s="98"/>
      <c r="Q42" s="106"/>
    </row>
    <row r="43" spans="1:18" s="96" customFormat="1" ht="9" customHeight="1">
      <c r="A43" s="118" t="s">
        <v>48</v>
      </c>
      <c r="B43" s="119"/>
      <c r="C43" s="120"/>
      <c r="D43" s="100"/>
      <c r="E43" s="101"/>
      <c r="F43" s="261"/>
      <c r="G43" s="101"/>
      <c r="H43" s="196"/>
      <c r="I43" s="197" t="s">
        <v>45</v>
      </c>
      <c r="J43" s="98"/>
      <c r="K43" s="105"/>
      <c r="L43" s="98"/>
      <c r="M43" s="106"/>
      <c r="N43" s="112"/>
      <c r="O43" s="111"/>
      <c r="P43" s="112"/>
      <c r="Q43" s="113"/>
    </row>
    <row r="44" spans="1:18" s="96" customFormat="1" ht="9" customHeight="1">
      <c r="A44" s="97" t="s">
        <v>39</v>
      </c>
      <c r="B44" s="98"/>
      <c r="C44" s="99"/>
      <c r="D44" s="100"/>
      <c r="E44" s="101"/>
      <c r="F44" s="261"/>
      <c r="G44" s="101"/>
      <c r="H44" s="196"/>
      <c r="I44" s="197"/>
      <c r="J44" s="98"/>
      <c r="K44" s="105"/>
      <c r="L44" s="98"/>
      <c r="M44" s="106"/>
      <c r="N44" s="107" t="s">
        <v>51</v>
      </c>
      <c r="O44" s="108"/>
      <c r="P44" s="108"/>
      <c r="Q44" s="109"/>
    </row>
    <row r="45" spans="1:18" s="96" customFormat="1" ht="9" customHeight="1">
      <c r="A45" s="97" t="s">
        <v>52</v>
      </c>
      <c r="B45" s="98"/>
      <c r="C45" s="121"/>
      <c r="D45" s="100"/>
      <c r="E45" s="101"/>
      <c r="F45" s="261"/>
      <c r="G45" s="101"/>
      <c r="H45" s="196"/>
      <c r="I45" s="197" t="s">
        <v>47</v>
      </c>
      <c r="J45" s="98"/>
      <c r="K45" s="105"/>
      <c r="L45" s="98"/>
      <c r="M45" s="106"/>
      <c r="N45" s="98"/>
      <c r="O45" s="105"/>
      <c r="P45" s="98"/>
      <c r="Q45" s="106"/>
    </row>
    <row r="46" spans="1:18" s="96" customFormat="1" ht="9" customHeight="1">
      <c r="A46" s="114" t="s">
        <v>54</v>
      </c>
      <c r="B46" s="112"/>
      <c r="C46" s="122"/>
      <c r="D46" s="123"/>
      <c r="E46" s="124"/>
      <c r="F46" s="262"/>
      <c r="G46" s="124"/>
      <c r="H46" s="199"/>
      <c r="I46" s="200"/>
      <c r="J46" s="112"/>
      <c r="K46" s="111"/>
      <c r="L46" s="112"/>
      <c r="M46" s="113"/>
      <c r="N46" s="112" t="str">
        <f>Q4</f>
        <v>Anthony Jameson/Chester Dalrymple</v>
      </c>
      <c r="O46" s="111"/>
      <c r="P46" s="112"/>
      <c r="Q46" s="263" t="e">
        <f>#REF!</f>
        <v>#REF!</v>
      </c>
    </row>
  </sheetData>
  <mergeCells count="1">
    <mergeCell ref="A4:C4"/>
  </mergeCells>
  <conditionalFormatting sqref="B7 B11 B15 B19 B23 B27 B31 B35">
    <cfRule type="cellIs" dxfId="10" priority="1" stopIfTrue="1" operator="equal">
      <formula>"DA"</formula>
    </cfRule>
  </conditionalFormatting>
  <conditionalFormatting sqref="H10 H34 H26 H18 J30 L22 J14">
    <cfRule type="expression" dxfId="9" priority="2" stopIfTrue="1">
      <formula>AND($N$1="CU",H10="Umpire")</formula>
    </cfRule>
    <cfRule type="expression" dxfId="8" priority="3" stopIfTrue="1">
      <formula>AND($N$1="CU",H10&lt;&gt;"Umpire",I10&lt;&gt;"")</formula>
    </cfRule>
    <cfRule type="expression" dxfId="7" priority="4" stopIfTrue="1">
      <formula>AND($N$1="CU",H10&lt;&gt;"Umpire")</formula>
    </cfRule>
  </conditionalFormatting>
  <conditionalFormatting sqref="L13 L29 N21 J9 J17 J25 J33">
    <cfRule type="expression" dxfId="6" priority="5" stopIfTrue="1">
      <formula>I10="as"</formula>
    </cfRule>
    <cfRule type="expression" dxfId="5" priority="6" stopIfTrue="1">
      <formula>I10="bs"</formula>
    </cfRule>
  </conditionalFormatting>
  <conditionalFormatting sqref="L14 L30 N22 J10 J18 J26 J34">
    <cfRule type="expression" dxfId="4" priority="7" stopIfTrue="1">
      <formula>I10="as"</formula>
    </cfRule>
    <cfRule type="expression" dxfId="3" priority="8" stopIfTrue="1">
      <formula>I10="bs"</formula>
    </cfRule>
  </conditionalFormatting>
  <conditionalFormatting sqref="I10 I18 I26 I34 K30 K14 M22">
    <cfRule type="expression" dxfId="2" priority="9" stopIfTrue="1">
      <formula>$N$1="CU"</formula>
    </cfRule>
  </conditionalFormatting>
  <conditionalFormatting sqref="E7 E11 E15 E19 E23 E27 E31 E35">
    <cfRule type="cellIs" dxfId="1" priority="10" stopIfTrue="1" operator="equal">
      <formula>"Bye"</formula>
    </cfRule>
  </conditionalFormatting>
  <conditionalFormatting sqref="D7 D11 D15 D19 D23 D27 D31 D35">
    <cfRule type="cellIs" dxfId="0" priority="11" stopIfTrue="1" operator="lessThan">
      <formula>9</formula>
    </cfRule>
  </conditionalFormatting>
  <dataValidations count="1">
    <dataValidation type="list" allowBlank="1" showInputMessage="1" sqref="H10 H18 H26 H34 J30 L22 J14">
      <formula1>$T$7:$T$16</formula1>
    </dataValidation>
  </dataValidations>
  <printOptions horizontalCentered="1"/>
  <pageMargins left="0.35" right="0.35" top="0.39" bottom="0.39" header="0" footer="0"/>
  <pageSetup scale="115" orientation="landscape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9">
    <tabColor theme="3"/>
  </sheetPr>
  <dimension ref="A1:T47"/>
  <sheetViews>
    <sheetView showGridLines="0" showZeros="0" topLeftCell="A4" workbookViewId="0">
      <selection activeCell="Z28" sqref="Z28"/>
    </sheetView>
  </sheetViews>
  <sheetFormatPr defaultRowHeight="12.75"/>
  <cols>
    <col min="1" max="1" width="3.28515625" customWidth="1"/>
    <col min="2" max="2" width="5.28515625" customWidth="1"/>
    <col min="3" max="3" width="7.57031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29" customWidth="1"/>
    <col min="10" max="10" width="11.42578125" customWidth="1"/>
    <col min="11" max="11" width="1.7109375" style="129" customWidth="1"/>
    <col min="12" max="12" width="13.140625" customWidth="1"/>
    <col min="13" max="13" width="1.7109375" style="130" customWidth="1"/>
    <col min="14" max="14" width="12.85546875" customWidth="1"/>
    <col min="15" max="15" width="1.7109375" style="129" customWidth="1"/>
    <col min="16" max="16" width="12.85546875" customWidth="1"/>
    <col min="17" max="17" width="1.7109375" style="130" customWidth="1"/>
    <col min="18" max="18" width="0" hidden="1" customWidth="1"/>
    <col min="19" max="19" width="8.7109375" customWidth="1"/>
    <col min="20" max="20" width="9.140625" hidden="1" customWidth="1"/>
  </cols>
  <sheetData>
    <row r="1" spans="1:20" s="7" customFormat="1" ht="21.75" customHeight="1">
      <c r="A1" s="131" t="str">
        <f>'[1]Week SetUp'!$A$6</f>
        <v>CHETWYND Lawn Tennis Club - Steve Thomas Int'l Senior Tennis Tourn. 2018</v>
      </c>
      <c r="B1" s="2"/>
      <c r="C1" s="3"/>
      <c r="D1" s="3"/>
      <c r="E1" s="3"/>
      <c r="F1" s="3"/>
      <c r="G1" s="3"/>
      <c r="H1" s="3"/>
      <c r="I1" s="4"/>
      <c r="J1" s="5"/>
      <c r="K1" s="5"/>
      <c r="L1" s="6"/>
      <c r="M1" s="4"/>
      <c r="N1" s="4" t="s">
        <v>0</v>
      </c>
      <c r="O1" s="4"/>
      <c r="P1" s="3"/>
      <c r="Q1" s="4"/>
    </row>
    <row r="2" spans="1:20" s="13" customFormat="1" ht="18">
      <c r="A2" s="8">
        <f>'[1]Week SetUp'!$A$8</f>
        <v>0</v>
      </c>
      <c r="B2" s="8"/>
      <c r="C2" s="8"/>
      <c r="D2" s="8"/>
      <c r="E2" s="8"/>
      <c r="F2" s="9"/>
      <c r="G2" s="10"/>
      <c r="H2" s="10"/>
      <c r="I2" s="11"/>
      <c r="J2" s="12" t="s">
        <v>56</v>
      </c>
      <c r="K2" s="5"/>
      <c r="L2" s="5"/>
      <c r="M2" s="11"/>
      <c r="N2" s="10"/>
      <c r="O2" s="11"/>
      <c r="P2" s="10"/>
      <c r="Q2" s="11"/>
    </row>
    <row r="3" spans="1:20" s="18" customFormat="1" ht="11.25" customHeight="1">
      <c r="A3" s="14" t="s">
        <v>2</v>
      </c>
      <c r="B3" s="14"/>
      <c r="C3" s="14"/>
      <c r="D3" s="14"/>
      <c r="E3" s="14"/>
      <c r="F3" s="14" t="s">
        <v>3</v>
      </c>
      <c r="G3" s="14"/>
      <c r="H3" s="14"/>
      <c r="I3" s="15"/>
      <c r="J3" s="16"/>
      <c r="K3" s="15"/>
      <c r="L3" s="16" t="s">
        <v>57</v>
      </c>
      <c r="M3" s="15"/>
      <c r="N3" s="14"/>
      <c r="O3" s="15"/>
      <c r="P3" s="14"/>
      <c r="Q3" s="17" t="s">
        <v>5</v>
      </c>
    </row>
    <row r="4" spans="1:20" s="26" customFormat="1" ht="11.25" customHeight="1" thickBot="1">
      <c r="A4" s="264" t="str">
        <f>'[1]Week SetUp'!$A$10</f>
        <v>18th -21st MAY  2018</v>
      </c>
      <c r="B4" s="264"/>
      <c r="C4" s="264"/>
      <c r="D4" s="19"/>
      <c r="E4" s="19"/>
      <c r="F4" s="20" t="str">
        <f>'[1]Week SetUp'!$C$10</f>
        <v>National Racquet Centre, Tacarigua</v>
      </c>
      <c r="G4" s="21"/>
      <c r="H4" s="19"/>
      <c r="I4" s="22"/>
      <c r="J4" s="23">
        <f>'[1]Week SetUp'!$D$10</f>
        <v>0</v>
      </c>
      <c r="K4" s="22"/>
      <c r="L4" s="24" t="str">
        <f>'[1]Week SetUp'!$A$12</f>
        <v>Anthony Jeremiah</v>
      </c>
      <c r="M4" s="22"/>
      <c r="N4" s="19"/>
      <c r="O4" s="22"/>
      <c r="P4" s="19"/>
      <c r="Q4" s="25" t="str">
        <f>'[1]Week SetUp'!$E$10</f>
        <v>Anthony Jameson/Chester Dalrymple</v>
      </c>
    </row>
    <row r="5" spans="1:20" s="18" customFormat="1" ht="9">
      <c r="A5" s="27"/>
      <c r="B5" s="28" t="s">
        <v>6</v>
      </c>
      <c r="C5" s="28" t="s">
        <v>7</v>
      </c>
      <c r="D5" s="28" t="s">
        <v>8</v>
      </c>
      <c r="E5" s="29" t="s">
        <v>9</v>
      </c>
      <c r="F5" s="29" t="s">
        <v>10</v>
      </c>
      <c r="G5" s="29"/>
      <c r="H5" s="29" t="s">
        <v>11</v>
      </c>
      <c r="I5" s="29"/>
      <c r="J5" s="28" t="s">
        <v>58</v>
      </c>
      <c r="K5" s="30"/>
      <c r="L5" s="28" t="s">
        <v>12</v>
      </c>
      <c r="M5" s="30"/>
      <c r="N5" s="28" t="s">
        <v>13</v>
      </c>
      <c r="O5" s="30"/>
      <c r="P5" s="28" t="s">
        <v>14</v>
      </c>
      <c r="Q5" s="31"/>
    </row>
    <row r="6" spans="1:20" s="18" customFormat="1" ht="3.75" customHeight="1" thickBot="1">
      <c r="A6" s="32"/>
      <c r="B6" s="33"/>
      <c r="C6" s="34"/>
      <c r="D6" s="33"/>
      <c r="E6" s="35"/>
      <c r="F6" s="35"/>
      <c r="G6" s="36"/>
      <c r="H6" s="35"/>
      <c r="I6" s="37"/>
      <c r="J6" s="33"/>
      <c r="K6" s="37"/>
      <c r="L6" s="33"/>
      <c r="M6" s="37"/>
      <c r="N6" s="33"/>
      <c r="O6" s="37"/>
      <c r="P6" s="33"/>
      <c r="Q6" s="38"/>
    </row>
    <row r="7" spans="1:20" s="50" customFormat="1" ht="10.5" customHeight="1">
      <c r="A7" s="39">
        <v>1</v>
      </c>
      <c r="B7" s="40"/>
      <c r="C7" s="40"/>
      <c r="D7" s="41">
        <v>1</v>
      </c>
      <c r="E7" s="42" t="s">
        <v>59</v>
      </c>
      <c r="F7" s="42" t="s">
        <v>60</v>
      </c>
      <c r="G7" s="42"/>
      <c r="H7" s="42"/>
      <c r="I7" s="43"/>
      <c r="J7" s="44"/>
      <c r="K7" s="44"/>
      <c r="L7" s="44"/>
      <c r="M7" s="44"/>
      <c r="N7" s="45"/>
      <c r="O7" s="46"/>
      <c r="P7" s="47"/>
      <c r="Q7" s="48"/>
      <c r="R7" s="49"/>
      <c r="T7" s="51" t="e">
        <f>#REF!</f>
        <v>#REF!</v>
      </c>
    </row>
    <row r="8" spans="1:20" s="50" customFormat="1" ht="9.6" customHeight="1">
      <c r="A8" s="52"/>
      <c r="B8" s="53"/>
      <c r="C8" s="53"/>
      <c r="D8" s="53"/>
      <c r="E8" s="44"/>
      <c r="F8" s="44"/>
      <c r="G8" s="54"/>
      <c r="H8" s="55" t="s">
        <v>19</v>
      </c>
      <c r="I8" s="56" t="s">
        <v>61</v>
      </c>
      <c r="J8" s="57" t="s">
        <v>59</v>
      </c>
      <c r="K8" s="57"/>
      <c r="L8" s="44"/>
      <c r="M8" s="44"/>
      <c r="N8" s="45"/>
      <c r="O8" s="46"/>
      <c r="P8" s="47"/>
      <c r="Q8" s="48"/>
      <c r="R8" s="49"/>
      <c r="T8" s="58" t="e">
        <f>#REF!</f>
        <v>#REF!</v>
      </c>
    </row>
    <row r="9" spans="1:20" s="50" customFormat="1" ht="9.6" customHeight="1">
      <c r="A9" s="52">
        <v>2</v>
      </c>
      <c r="B9" s="40" t="str">
        <f>IF($D9="","",VLOOKUP($D9,#REF!,15))</f>
        <v/>
      </c>
      <c r="C9" s="40" t="str">
        <f>IF($D9="","",VLOOKUP($D9,#REF!,16))</f>
        <v/>
      </c>
      <c r="D9" s="41"/>
      <c r="E9" s="40" t="s">
        <v>29</v>
      </c>
      <c r="F9" s="40" t="s">
        <v>30</v>
      </c>
      <c r="G9" s="40"/>
      <c r="H9" s="40" t="str">
        <f>IF($D9="","",VLOOKUP($D9,#REF!,4))</f>
        <v/>
      </c>
      <c r="I9" s="59"/>
      <c r="J9" s="44" t="s">
        <v>237</v>
      </c>
      <c r="K9" s="60"/>
      <c r="L9" s="44"/>
      <c r="M9" s="44"/>
      <c r="N9" s="45"/>
      <c r="O9" s="46"/>
      <c r="P9" s="47"/>
      <c r="Q9" s="48"/>
      <c r="R9" s="49"/>
      <c r="T9" s="58" t="e">
        <f>#REF!</f>
        <v>#REF!</v>
      </c>
    </row>
    <row r="10" spans="1:20" s="50" customFormat="1" ht="9.6" customHeight="1">
      <c r="A10" s="52"/>
      <c r="B10" s="53"/>
      <c r="C10" s="53"/>
      <c r="D10" s="61"/>
      <c r="E10" s="44"/>
      <c r="F10" s="44"/>
      <c r="G10" s="54"/>
      <c r="H10" s="44"/>
      <c r="I10" s="62"/>
      <c r="J10" s="55" t="s">
        <v>19</v>
      </c>
      <c r="K10" s="63" t="s">
        <v>61</v>
      </c>
      <c r="L10" s="57" t="str">
        <f>UPPER(IF(OR(K10="a",K10="as"),J8,IF(OR(K10="b",K10="bs"),J12,)))</f>
        <v>RAMUDIT</v>
      </c>
      <c r="M10" s="64"/>
      <c r="N10" s="65"/>
      <c r="O10" s="65"/>
      <c r="P10" s="47"/>
      <c r="Q10" s="48"/>
      <c r="R10" s="49"/>
      <c r="T10" s="58" t="e">
        <f>#REF!</f>
        <v>#REF!</v>
      </c>
    </row>
    <row r="11" spans="1:20" s="50" customFormat="1" ht="9.6" customHeight="1">
      <c r="A11" s="52">
        <v>3</v>
      </c>
      <c r="B11" s="40" t="str">
        <f>IF($D11="","",VLOOKUP($D11,#REF!,15))</f>
        <v/>
      </c>
      <c r="C11" s="40" t="str">
        <f>IF($D11="","",VLOOKUP($D11,#REF!,16))</f>
        <v/>
      </c>
      <c r="D11" s="41"/>
      <c r="E11" s="40" t="s">
        <v>62</v>
      </c>
      <c r="F11" s="40" t="s">
        <v>63</v>
      </c>
      <c r="G11" s="40"/>
      <c r="H11" s="40" t="str">
        <f>IF($D11="","",VLOOKUP($D11,#REF!,4))</f>
        <v/>
      </c>
      <c r="I11" s="43"/>
      <c r="J11" s="44"/>
      <c r="K11" s="66"/>
      <c r="L11" s="44" t="s">
        <v>244</v>
      </c>
      <c r="M11" s="67"/>
      <c r="N11" s="65"/>
      <c r="O11" s="65"/>
      <c r="P11" s="47"/>
      <c r="Q11" s="48"/>
      <c r="R11" s="49"/>
      <c r="T11" s="58" t="e">
        <f>#REF!</f>
        <v>#REF!</v>
      </c>
    </row>
    <row r="12" spans="1:20" s="50" customFormat="1" ht="9.6" customHeight="1">
      <c r="A12" s="52"/>
      <c r="B12" s="53"/>
      <c r="C12" s="53"/>
      <c r="D12" s="61"/>
      <c r="E12" s="44"/>
      <c r="F12" s="44"/>
      <c r="G12" s="54"/>
      <c r="H12" s="55" t="s">
        <v>19</v>
      </c>
      <c r="I12" s="56" t="s">
        <v>125</v>
      </c>
      <c r="J12" s="57" t="s">
        <v>64</v>
      </c>
      <c r="K12" s="68"/>
      <c r="L12" s="44"/>
      <c r="M12" s="67"/>
      <c r="N12" s="65"/>
      <c r="O12" s="65"/>
      <c r="P12" s="47"/>
      <c r="Q12" s="48"/>
      <c r="R12" s="49"/>
      <c r="T12" s="58" t="e">
        <f>#REF!</f>
        <v>#REF!</v>
      </c>
    </row>
    <row r="13" spans="1:20" s="50" customFormat="1" ht="9.6" customHeight="1">
      <c r="A13" s="52">
        <v>4</v>
      </c>
      <c r="B13" s="40" t="str">
        <f>IF($D13="","",VLOOKUP($D13,#REF!,15))</f>
        <v/>
      </c>
      <c r="C13" s="40" t="str">
        <f>IF($D13="","",VLOOKUP($D13,#REF!,16))</f>
        <v/>
      </c>
      <c r="D13" s="41"/>
      <c r="E13" s="40" t="s">
        <v>64</v>
      </c>
      <c r="F13" s="40" t="s">
        <v>65</v>
      </c>
      <c r="G13" s="40"/>
      <c r="H13" s="40"/>
      <c r="I13" s="69"/>
      <c r="J13" s="44" t="s">
        <v>109</v>
      </c>
      <c r="K13" s="44"/>
      <c r="L13" s="44"/>
      <c r="M13" s="67"/>
      <c r="N13" s="65"/>
      <c r="O13" s="65"/>
      <c r="P13" s="47"/>
      <c r="Q13" s="48"/>
      <c r="R13" s="49"/>
      <c r="T13" s="58" t="e">
        <f>#REF!</f>
        <v>#REF!</v>
      </c>
    </row>
    <row r="14" spans="1:20" s="50" customFormat="1" ht="9.6" customHeight="1">
      <c r="A14" s="52"/>
      <c r="B14" s="53"/>
      <c r="C14" s="53"/>
      <c r="D14" s="61"/>
      <c r="E14" s="44"/>
      <c r="F14" s="44"/>
      <c r="G14" s="54"/>
      <c r="H14" s="70"/>
      <c r="I14" s="62"/>
      <c r="J14" s="44"/>
      <c r="K14" s="44"/>
      <c r="L14" s="55" t="s">
        <v>19</v>
      </c>
      <c r="M14" s="63" t="s">
        <v>125</v>
      </c>
      <c r="N14" s="57" t="str">
        <f>UPPER(IF(OR(M14="a",M14="as"),L10,IF(OR(M14="b",M14="bs"),L18,)))</f>
        <v>ALEXANDER</v>
      </c>
      <c r="O14" s="64"/>
      <c r="P14" s="47"/>
      <c r="Q14" s="48"/>
      <c r="R14" s="49"/>
      <c r="T14" s="58" t="e">
        <f>#REF!</f>
        <v>#REF!</v>
      </c>
    </row>
    <row r="15" spans="1:20" s="50" customFormat="1" ht="9.6" customHeight="1">
      <c r="A15" s="39">
        <v>5</v>
      </c>
      <c r="B15" s="40"/>
      <c r="C15" s="40"/>
      <c r="D15" s="41">
        <v>4</v>
      </c>
      <c r="E15" s="42" t="s">
        <v>25</v>
      </c>
      <c r="F15" s="42" t="s">
        <v>26</v>
      </c>
      <c r="G15" s="42"/>
      <c r="H15" s="40"/>
      <c r="I15" s="71"/>
      <c r="J15" s="44"/>
      <c r="K15" s="44"/>
      <c r="L15" s="44"/>
      <c r="M15" s="67"/>
      <c r="N15" s="44" t="s">
        <v>255</v>
      </c>
      <c r="O15" s="132"/>
      <c r="P15" s="45"/>
      <c r="Q15" s="46"/>
      <c r="R15" s="49"/>
      <c r="T15" s="58" t="e">
        <f>#REF!</f>
        <v>#REF!</v>
      </c>
    </row>
    <row r="16" spans="1:20" s="50" customFormat="1" ht="9.6" customHeight="1" thickBot="1">
      <c r="A16" s="52"/>
      <c r="B16" s="53"/>
      <c r="C16" s="53"/>
      <c r="D16" s="61"/>
      <c r="E16" s="44"/>
      <c r="F16" s="44"/>
      <c r="G16" s="54"/>
      <c r="H16" s="55" t="s">
        <v>19</v>
      </c>
      <c r="I16" s="56" t="s">
        <v>22</v>
      </c>
      <c r="J16" s="57" t="str">
        <f>UPPER(IF(OR(I16="a",I16="as"),E15,IF(OR(I16="b",I16="bs"),E17,)))</f>
        <v>ALEXANDER</v>
      </c>
      <c r="K16" s="57"/>
      <c r="L16" s="44"/>
      <c r="M16" s="67"/>
      <c r="N16" s="45"/>
      <c r="O16" s="132"/>
      <c r="P16" s="45"/>
      <c r="Q16" s="46"/>
      <c r="R16" s="49"/>
      <c r="T16" s="74" t="e">
        <f>#REF!</f>
        <v>#REF!</v>
      </c>
    </row>
    <row r="17" spans="1:18" s="50" customFormat="1" ht="9.6" customHeight="1">
      <c r="A17" s="52">
        <v>6</v>
      </c>
      <c r="B17" s="40" t="str">
        <f>IF($D17="","",VLOOKUP($D17,#REF!,15))</f>
        <v/>
      </c>
      <c r="C17" s="40" t="str">
        <f>IF($D17="","",VLOOKUP($D17,#REF!,16))</f>
        <v/>
      </c>
      <c r="D17" s="41"/>
      <c r="E17" s="40" t="s">
        <v>66</v>
      </c>
      <c r="F17" s="40" t="s">
        <v>67</v>
      </c>
      <c r="G17" s="40"/>
      <c r="H17" s="40" t="str">
        <f>IF($D17="","",VLOOKUP($D17,#REF!,4))</f>
        <v/>
      </c>
      <c r="I17" s="59"/>
      <c r="J17" s="44" t="s">
        <v>68</v>
      </c>
      <c r="K17" s="60"/>
      <c r="L17" s="44"/>
      <c r="M17" s="67"/>
      <c r="N17" s="45"/>
      <c r="O17" s="132"/>
      <c r="P17" s="45"/>
      <c r="Q17" s="46"/>
      <c r="R17" s="49"/>
    </row>
    <row r="18" spans="1:18" s="50" customFormat="1" ht="9.6" customHeight="1">
      <c r="A18" s="52"/>
      <c r="B18" s="53"/>
      <c r="C18" s="53"/>
      <c r="D18" s="61"/>
      <c r="E18" s="44"/>
      <c r="F18" s="44"/>
      <c r="G18" s="54"/>
      <c r="H18" s="44"/>
      <c r="I18" s="62"/>
      <c r="J18" s="55" t="s">
        <v>19</v>
      </c>
      <c r="K18" s="63"/>
      <c r="L18" s="57" t="s">
        <v>66</v>
      </c>
      <c r="M18" s="75"/>
      <c r="N18" s="45"/>
      <c r="O18" s="132"/>
      <c r="P18" s="45"/>
      <c r="Q18" s="46"/>
      <c r="R18" s="49"/>
    </row>
    <row r="19" spans="1:18" s="50" customFormat="1" ht="9.6" customHeight="1">
      <c r="A19" s="52">
        <v>7</v>
      </c>
      <c r="B19" s="40" t="str">
        <f>IF($D19="","",VLOOKUP($D19,#REF!,15))</f>
        <v/>
      </c>
      <c r="C19" s="40" t="str">
        <f>IF($D19="","",VLOOKUP($D19,#REF!,16))</f>
        <v/>
      </c>
      <c r="D19" s="41"/>
      <c r="E19" s="40" t="s">
        <v>69</v>
      </c>
      <c r="F19" s="40" t="s">
        <v>70</v>
      </c>
      <c r="G19" s="40"/>
      <c r="H19" s="40" t="str">
        <f>IF($D19="","",VLOOKUP($D19,#REF!,4))</f>
        <v/>
      </c>
      <c r="I19" s="43"/>
      <c r="J19" s="44"/>
      <c r="K19" s="66"/>
      <c r="L19" s="44" t="s">
        <v>109</v>
      </c>
      <c r="M19" s="65"/>
      <c r="N19" s="45"/>
      <c r="O19" s="132"/>
      <c r="P19" s="45"/>
      <c r="Q19" s="46"/>
      <c r="R19" s="49"/>
    </row>
    <row r="20" spans="1:18" s="50" customFormat="1" ht="9.6" customHeight="1">
      <c r="A20" s="52"/>
      <c r="B20" s="53"/>
      <c r="C20" s="53"/>
      <c r="D20" s="53"/>
      <c r="E20" s="44"/>
      <c r="F20" s="44"/>
      <c r="G20" s="54"/>
      <c r="H20" s="55" t="s">
        <v>19</v>
      </c>
      <c r="I20" s="56" t="s">
        <v>22</v>
      </c>
      <c r="J20" s="57" t="str">
        <f>UPPER(IF(OR(I20="a",I20="as"),E19,IF(OR(I20="b",I20="bs"),E21,)))</f>
        <v>CLEMENT</v>
      </c>
      <c r="K20" s="68"/>
      <c r="L20" s="44"/>
      <c r="M20" s="65"/>
      <c r="N20" s="45"/>
      <c r="O20" s="132"/>
      <c r="P20" s="45"/>
      <c r="Q20" s="46"/>
      <c r="R20" s="49"/>
    </row>
    <row r="21" spans="1:18" s="50" customFormat="1" ht="9.6" customHeight="1">
      <c r="A21" s="52">
        <v>8</v>
      </c>
      <c r="B21" s="40" t="str">
        <f>IF($D21="","",VLOOKUP($D21,#REF!,15))</f>
        <v/>
      </c>
      <c r="C21" s="40" t="str">
        <f>IF($D21="","",VLOOKUP($D21,#REF!,16))</f>
        <v/>
      </c>
      <c r="D21" s="41"/>
      <c r="E21" s="40" t="s">
        <v>71</v>
      </c>
      <c r="F21" s="40" t="s">
        <v>72</v>
      </c>
      <c r="G21" s="40"/>
      <c r="H21" s="40" t="str">
        <f>IF($D21="","",VLOOKUP($D21,#REF!,4))</f>
        <v/>
      </c>
      <c r="I21" s="69"/>
      <c r="J21" s="44" t="s">
        <v>73</v>
      </c>
      <c r="K21" s="44"/>
      <c r="L21" s="44"/>
      <c r="M21" s="65"/>
      <c r="N21" s="45"/>
      <c r="O21" s="132"/>
      <c r="P21" s="45"/>
      <c r="Q21" s="46"/>
      <c r="R21" s="49"/>
    </row>
    <row r="22" spans="1:18" s="50" customFormat="1" ht="9.6" customHeight="1">
      <c r="A22" s="52"/>
      <c r="B22" s="53"/>
      <c r="C22" s="53"/>
      <c r="D22" s="53"/>
      <c r="E22" s="70"/>
      <c r="F22" s="70"/>
      <c r="G22" s="133"/>
      <c r="H22" s="70"/>
      <c r="I22" s="62"/>
      <c r="J22" s="44"/>
      <c r="K22" s="44"/>
      <c r="L22" s="44"/>
      <c r="M22" s="65"/>
      <c r="N22" s="55" t="s">
        <v>19</v>
      </c>
      <c r="O22" s="63" t="s">
        <v>76</v>
      </c>
      <c r="P22" s="57" t="str">
        <f>UPPER(IF(OR(O22="a",O22="as"),N14,IF(OR(O22="b",O22="bs"),N30,)))</f>
        <v>ALEXANDER</v>
      </c>
      <c r="Q22" s="134"/>
      <c r="R22" s="49"/>
    </row>
    <row r="23" spans="1:18" s="50" customFormat="1" ht="9.6" customHeight="1">
      <c r="A23" s="52">
        <v>9</v>
      </c>
      <c r="B23" s="40" t="str">
        <f>IF($D23="","",VLOOKUP($D23,#REF!,15))</f>
        <v/>
      </c>
      <c r="C23" s="40" t="str">
        <f>IF($D23="","",VLOOKUP($D23,#REF!,16))</f>
        <v/>
      </c>
      <c r="D23" s="41"/>
      <c r="E23" s="40" t="s">
        <v>74</v>
      </c>
      <c r="F23" s="40" t="s">
        <v>75</v>
      </c>
      <c r="G23" s="40"/>
      <c r="H23" s="42" t="str">
        <f>IF($D23="","",VLOOKUP($D23,#REF!,4))</f>
        <v/>
      </c>
      <c r="I23" s="43"/>
      <c r="J23" s="44"/>
      <c r="K23" s="44"/>
      <c r="L23" s="44"/>
      <c r="M23" s="65"/>
      <c r="N23" s="45"/>
      <c r="O23" s="132"/>
      <c r="P23" s="135" t="s">
        <v>266</v>
      </c>
      <c r="Q23" s="136"/>
      <c r="R23" s="49"/>
    </row>
    <row r="24" spans="1:18" s="50" customFormat="1" ht="9.6" customHeight="1">
      <c r="A24" s="52"/>
      <c r="B24" s="53"/>
      <c r="C24" s="53"/>
      <c r="D24" s="53"/>
      <c r="E24" s="44"/>
      <c r="F24" s="44"/>
      <c r="G24" s="54"/>
      <c r="H24" s="55" t="s">
        <v>19</v>
      </c>
      <c r="I24" s="56" t="s">
        <v>76</v>
      </c>
      <c r="J24" s="57" t="str">
        <f>UPPER(IF(OR(I24="a",I24="as"),E23,IF(OR(I24="b",I24="bs"),E25,)))</f>
        <v>MOE</v>
      </c>
      <c r="K24" s="57"/>
      <c r="L24" s="44"/>
      <c r="M24" s="65"/>
      <c r="N24" s="45"/>
      <c r="O24" s="132"/>
      <c r="P24" s="137"/>
      <c r="Q24" s="138"/>
      <c r="R24" s="49"/>
    </row>
    <row r="25" spans="1:18" s="50" customFormat="1" ht="9.6" customHeight="1">
      <c r="A25" s="52">
        <v>10</v>
      </c>
      <c r="B25" s="40" t="str">
        <f>IF($D25="","",VLOOKUP($D25,#REF!,15))</f>
        <v/>
      </c>
      <c r="C25" s="40" t="str">
        <f>IF($D25="","",VLOOKUP($D25,#REF!,16))</f>
        <v/>
      </c>
      <c r="D25" s="41"/>
      <c r="E25" s="40" t="s">
        <v>77</v>
      </c>
      <c r="F25" s="40" t="s">
        <v>78</v>
      </c>
      <c r="G25" s="40"/>
      <c r="H25" s="40" t="str">
        <f>IF($D25="","",VLOOKUP($D25,#REF!,4))</f>
        <v/>
      </c>
      <c r="I25" s="59"/>
      <c r="J25" s="44" t="s">
        <v>79</v>
      </c>
      <c r="K25" s="60"/>
      <c r="L25" s="44"/>
      <c r="M25" s="65"/>
      <c r="N25" s="45"/>
      <c r="O25" s="132"/>
      <c r="P25" s="137"/>
      <c r="Q25" s="138"/>
      <c r="R25" s="49"/>
    </row>
    <row r="26" spans="1:18" s="50" customFormat="1" ht="9.6" customHeight="1">
      <c r="A26" s="52"/>
      <c r="B26" s="53"/>
      <c r="C26" s="53"/>
      <c r="D26" s="61"/>
      <c r="E26" s="44"/>
      <c r="F26" s="44"/>
      <c r="G26" s="54"/>
      <c r="H26" s="44"/>
      <c r="I26" s="62"/>
      <c r="J26" s="55" t="s">
        <v>19</v>
      </c>
      <c r="K26" s="63" t="s">
        <v>121</v>
      </c>
      <c r="L26" s="57" t="str">
        <f>UPPER(IF(OR(K26="a",K26="as"),J24,IF(OR(K26="b",K26="bs"),J28,)))</f>
        <v>MOE</v>
      </c>
      <c r="M26" s="64"/>
      <c r="N26" s="45"/>
      <c r="O26" s="132"/>
      <c r="P26" s="137"/>
      <c r="Q26" s="138"/>
      <c r="R26" s="49"/>
    </row>
    <row r="27" spans="1:18" s="50" customFormat="1" ht="9.6" customHeight="1">
      <c r="A27" s="52">
        <v>11</v>
      </c>
      <c r="B27" s="40" t="str">
        <f>IF($D27="","",VLOOKUP($D27,#REF!,15))</f>
        <v/>
      </c>
      <c r="C27" s="40" t="str">
        <f>IF($D27="","",VLOOKUP($D27,#REF!,16))</f>
        <v/>
      </c>
      <c r="D27" s="41"/>
      <c r="E27" s="40" t="s">
        <v>80</v>
      </c>
      <c r="F27" s="40" t="s">
        <v>81</v>
      </c>
      <c r="G27" s="40"/>
      <c r="H27" s="40" t="str">
        <f>IF($D27="","",VLOOKUP($D27,#REF!,4))</f>
        <v/>
      </c>
      <c r="I27" s="43"/>
      <c r="J27" s="44"/>
      <c r="K27" s="66"/>
      <c r="L27" s="44" t="s">
        <v>254</v>
      </c>
      <c r="M27" s="67"/>
      <c r="N27" s="45"/>
      <c r="O27" s="132"/>
      <c r="P27" s="137"/>
      <c r="Q27" s="138"/>
      <c r="R27" s="49"/>
    </row>
    <row r="28" spans="1:18" s="50" customFormat="1" ht="9.6" customHeight="1">
      <c r="A28" s="39"/>
      <c r="B28" s="53"/>
      <c r="C28" s="53"/>
      <c r="D28" s="61"/>
      <c r="E28" s="44"/>
      <c r="F28" s="44"/>
      <c r="G28" s="54"/>
      <c r="H28" s="55" t="s">
        <v>19</v>
      </c>
      <c r="I28" s="56" t="s">
        <v>76</v>
      </c>
      <c r="J28" s="57" t="str">
        <f>UPPER(IF(OR(I28="a",I28="as"),E27,IF(OR(I28="b",I28="bs"),E29,)))</f>
        <v>WOODS</v>
      </c>
      <c r="K28" s="68"/>
      <c r="L28" s="44"/>
      <c r="M28" s="67"/>
      <c r="N28" s="45"/>
      <c r="O28" s="132"/>
      <c r="P28" s="137"/>
      <c r="Q28" s="138"/>
      <c r="R28" s="49"/>
    </row>
    <row r="29" spans="1:18" s="50" customFormat="1" ht="9.6" customHeight="1">
      <c r="A29" s="39">
        <v>12</v>
      </c>
      <c r="B29" s="40"/>
      <c r="C29" s="40"/>
      <c r="D29" s="41">
        <v>3</v>
      </c>
      <c r="E29" s="42" t="s">
        <v>29</v>
      </c>
      <c r="F29" s="42" t="s">
        <v>82</v>
      </c>
      <c r="G29" s="42"/>
      <c r="H29" s="40"/>
      <c r="I29" s="69"/>
      <c r="J29" s="44" t="s">
        <v>83</v>
      </c>
      <c r="K29" s="44"/>
      <c r="L29" s="44"/>
      <c r="M29" s="67"/>
      <c r="N29" s="45"/>
      <c r="O29" s="132"/>
      <c r="P29" s="137"/>
      <c r="Q29" s="138"/>
      <c r="R29" s="49"/>
    </row>
    <row r="30" spans="1:18" s="50" customFormat="1" ht="9.6" customHeight="1">
      <c r="A30" s="52"/>
      <c r="B30" s="53"/>
      <c r="C30" s="53"/>
      <c r="D30" s="61"/>
      <c r="E30" s="44"/>
      <c r="F30" s="44"/>
      <c r="G30" s="54"/>
      <c r="H30" s="70"/>
      <c r="I30" s="62"/>
      <c r="J30" s="44"/>
      <c r="K30" s="44"/>
      <c r="L30" s="55" t="s">
        <v>19</v>
      </c>
      <c r="M30" s="63" t="s">
        <v>125</v>
      </c>
      <c r="N30" s="57" t="str">
        <f>UPPER(IF(OR(M30="a",M30="as"),L26,IF(OR(M30="b",M30="bs"),L34,)))</f>
        <v>SOOKRAM</v>
      </c>
      <c r="O30" s="139"/>
      <c r="P30" s="137"/>
      <c r="Q30" s="138"/>
      <c r="R30" s="49"/>
    </row>
    <row r="31" spans="1:18" s="50" customFormat="1" ht="9.6" customHeight="1">
      <c r="A31" s="52">
        <v>13</v>
      </c>
      <c r="B31" s="40" t="str">
        <f>IF($D31="","",VLOOKUP($D31,#REF!,15))</f>
        <v/>
      </c>
      <c r="C31" s="40" t="str">
        <f>IF($D31="","",VLOOKUP($D31,#REF!,16))</f>
        <v/>
      </c>
      <c r="D31" s="41"/>
      <c r="E31" s="40" t="s">
        <v>84</v>
      </c>
      <c r="F31" s="40" t="s">
        <v>21</v>
      </c>
      <c r="G31" s="40"/>
      <c r="H31" s="40" t="str">
        <f>IF($D31="","",VLOOKUP($D31,#REF!,4))</f>
        <v/>
      </c>
      <c r="I31" s="71"/>
      <c r="J31" s="44"/>
      <c r="K31" s="44"/>
      <c r="L31" s="44"/>
      <c r="M31" s="67"/>
      <c r="N31" s="44" t="s">
        <v>259</v>
      </c>
      <c r="O31" s="46"/>
      <c r="P31" s="137"/>
      <c r="Q31" s="138"/>
      <c r="R31" s="49"/>
    </row>
    <row r="32" spans="1:18" s="50" customFormat="1" ht="9.6" customHeight="1">
      <c r="A32" s="52"/>
      <c r="B32" s="53"/>
      <c r="C32" s="53"/>
      <c r="D32" s="61"/>
      <c r="E32" s="44"/>
      <c r="F32" s="44"/>
      <c r="G32" s="54"/>
      <c r="H32" s="55" t="s">
        <v>19</v>
      </c>
      <c r="I32" s="56" t="s">
        <v>76</v>
      </c>
      <c r="J32" s="57" t="str">
        <f>UPPER(IF(OR(I32="a",I32="as"),E31,IF(OR(I32="b",I32="bs"),E33,)))</f>
        <v>SOOKRAM</v>
      </c>
      <c r="K32" s="57"/>
      <c r="L32" s="44"/>
      <c r="M32" s="67"/>
      <c r="N32" s="45"/>
      <c r="O32" s="46"/>
      <c r="P32" s="137"/>
      <c r="Q32" s="138"/>
      <c r="R32" s="49"/>
    </row>
    <row r="33" spans="1:18" s="50" customFormat="1" ht="9.6" customHeight="1">
      <c r="A33" s="52">
        <v>14</v>
      </c>
      <c r="B33" s="40" t="str">
        <f>IF($D33="","",VLOOKUP($D33,#REF!,15))</f>
        <v/>
      </c>
      <c r="C33" s="40" t="str">
        <f>IF($D33="","",VLOOKUP($D33,#REF!,16))</f>
        <v/>
      </c>
      <c r="D33" s="41"/>
      <c r="E33" s="40" t="s">
        <v>85</v>
      </c>
      <c r="F33" s="40" t="s">
        <v>86</v>
      </c>
      <c r="G33" s="40"/>
      <c r="H33" s="40" t="str">
        <f>IF($D33="","",VLOOKUP($D33,#REF!,4))</f>
        <v/>
      </c>
      <c r="I33" s="59"/>
      <c r="J33" s="44" t="s">
        <v>87</v>
      </c>
      <c r="K33" s="60"/>
      <c r="L33" s="44"/>
      <c r="M33" s="67"/>
      <c r="N33" s="45"/>
      <c r="O33" s="46"/>
      <c r="P33" s="137"/>
      <c r="Q33" s="138"/>
      <c r="R33" s="49"/>
    </row>
    <row r="34" spans="1:18" s="50" customFormat="1" ht="9.6" customHeight="1">
      <c r="A34" s="52"/>
      <c r="B34" s="53"/>
      <c r="C34" s="53"/>
      <c r="D34" s="61"/>
      <c r="E34" s="44"/>
      <c r="F34" s="44"/>
      <c r="G34" s="54"/>
      <c r="H34" s="44"/>
      <c r="I34" s="62"/>
      <c r="J34" s="55" t="s">
        <v>19</v>
      </c>
      <c r="K34" s="63" t="s">
        <v>121</v>
      </c>
      <c r="L34" s="57" t="str">
        <f>UPPER(IF(OR(K34="a",K34="as"),J32,IF(OR(K34="b",K34="bs"),J36,)))</f>
        <v>SOOKRAM</v>
      </c>
      <c r="M34" s="75"/>
      <c r="N34" s="45"/>
      <c r="O34" s="46"/>
      <c r="P34" s="137"/>
      <c r="Q34" s="138"/>
      <c r="R34" s="49"/>
    </row>
    <row r="35" spans="1:18" s="50" customFormat="1" ht="9.6" customHeight="1">
      <c r="A35" s="52">
        <v>15</v>
      </c>
      <c r="B35" s="40" t="str">
        <f>IF($D35="","",VLOOKUP($D35,#REF!,15))</f>
        <v/>
      </c>
      <c r="C35" s="40" t="str">
        <f>IF($D35="","",VLOOKUP($D35,#REF!,16))</f>
        <v/>
      </c>
      <c r="D35" s="41"/>
      <c r="E35" s="40" t="s">
        <v>23</v>
      </c>
      <c r="F35" s="40" t="s">
        <v>24</v>
      </c>
      <c r="G35" s="40"/>
      <c r="H35" s="40" t="str">
        <f>IF($D35="","",VLOOKUP($D35,#REF!,4))</f>
        <v/>
      </c>
      <c r="I35" s="43"/>
      <c r="J35" s="44"/>
      <c r="K35" s="66"/>
      <c r="L35" s="44" t="s">
        <v>243</v>
      </c>
      <c r="M35" s="65"/>
      <c r="N35" s="45"/>
      <c r="O35" s="46"/>
      <c r="P35" s="137"/>
      <c r="Q35" s="138"/>
      <c r="R35" s="49"/>
    </row>
    <row r="36" spans="1:18" s="50" customFormat="1" ht="9.6" customHeight="1">
      <c r="A36" s="52"/>
      <c r="B36" s="53"/>
      <c r="C36" s="53"/>
      <c r="D36" s="53"/>
      <c r="E36" s="44"/>
      <c r="F36" s="44"/>
      <c r="G36" s="54"/>
      <c r="H36" s="55" t="s">
        <v>19</v>
      </c>
      <c r="I36" s="56" t="s">
        <v>88</v>
      </c>
      <c r="J36" s="57" t="str">
        <f>UPPER(IF(OR(I36="a",I36="as"),E35,IF(OR(I36="b",I36="bs"),E37,)))</f>
        <v>BURROWS</v>
      </c>
      <c r="K36" s="68"/>
      <c r="L36" s="44"/>
      <c r="M36" s="65"/>
      <c r="N36" s="45"/>
      <c r="O36" s="46"/>
      <c r="P36" s="137"/>
      <c r="Q36" s="138"/>
      <c r="R36" s="49"/>
    </row>
    <row r="37" spans="1:18" s="50" customFormat="1" ht="9.6" customHeight="1">
      <c r="A37" s="39">
        <v>16</v>
      </c>
      <c r="B37" s="40"/>
      <c r="C37" s="40"/>
      <c r="D37" s="41">
        <v>2</v>
      </c>
      <c r="E37" s="42" t="s">
        <v>89</v>
      </c>
      <c r="F37" s="42" t="s">
        <v>90</v>
      </c>
      <c r="G37" s="42"/>
      <c r="H37" s="42"/>
      <c r="I37" s="69"/>
      <c r="J37" s="44" t="s">
        <v>91</v>
      </c>
      <c r="K37" s="44"/>
      <c r="L37" s="44"/>
      <c r="M37" s="65"/>
      <c r="N37" s="46"/>
      <c r="O37" s="46"/>
      <c r="P37" s="137"/>
      <c r="Q37" s="138"/>
      <c r="R37" s="49"/>
    </row>
    <row r="38" spans="1:18" s="83" customFormat="1" ht="6.75" customHeight="1">
      <c r="A38" s="77"/>
      <c r="B38" s="77"/>
      <c r="C38" s="77"/>
      <c r="D38" s="77"/>
      <c r="E38" s="78"/>
      <c r="F38" s="78"/>
      <c r="G38" s="78"/>
      <c r="H38" s="78"/>
      <c r="I38" s="79"/>
      <c r="J38" s="80"/>
      <c r="K38" s="81"/>
      <c r="L38" s="80"/>
      <c r="M38" s="81"/>
      <c r="N38" s="80"/>
      <c r="O38" s="81"/>
      <c r="P38" s="80"/>
      <c r="Q38" s="81"/>
      <c r="R38" s="82"/>
    </row>
    <row r="39" spans="1:18" s="96" customFormat="1" ht="10.5" customHeight="1">
      <c r="A39" s="84" t="s">
        <v>33</v>
      </c>
      <c r="B39" s="85"/>
      <c r="C39" s="86"/>
      <c r="D39" s="87" t="s">
        <v>34</v>
      </c>
      <c r="E39" s="88" t="s">
        <v>35</v>
      </c>
      <c r="F39" s="87"/>
      <c r="G39" s="89"/>
      <c r="H39" s="90"/>
      <c r="I39" s="87" t="s">
        <v>34</v>
      </c>
      <c r="J39" s="88" t="s">
        <v>36</v>
      </c>
      <c r="K39" s="91"/>
      <c r="L39" s="88" t="s">
        <v>37</v>
      </c>
      <c r="M39" s="92"/>
      <c r="N39" s="93" t="s">
        <v>38</v>
      </c>
      <c r="O39" s="93"/>
      <c r="P39" s="94"/>
      <c r="Q39" s="95"/>
    </row>
    <row r="40" spans="1:18" s="96" customFormat="1" ht="9" customHeight="1">
      <c r="A40" s="97" t="s">
        <v>39</v>
      </c>
      <c r="B40" s="98"/>
      <c r="C40" s="99"/>
      <c r="D40" s="100">
        <v>1</v>
      </c>
      <c r="E40" s="101" t="s">
        <v>59</v>
      </c>
      <c r="F40" s="102"/>
      <c r="G40" s="101"/>
      <c r="H40" s="103"/>
      <c r="I40" s="104" t="s">
        <v>40</v>
      </c>
      <c r="J40" s="98"/>
      <c r="K40" s="105"/>
      <c r="L40" s="98"/>
      <c r="M40" s="106"/>
      <c r="N40" s="107" t="s">
        <v>41</v>
      </c>
      <c r="O40" s="108"/>
      <c r="P40" s="108"/>
      <c r="Q40" s="109"/>
    </row>
    <row r="41" spans="1:18" s="96" customFormat="1" ht="9" customHeight="1">
      <c r="A41" s="97" t="s">
        <v>42</v>
      </c>
      <c r="B41" s="98"/>
      <c r="C41" s="99"/>
      <c r="D41" s="100">
        <v>2</v>
      </c>
      <c r="E41" s="101" t="s">
        <v>89</v>
      </c>
      <c r="F41" s="102"/>
      <c r="G41" s="101"/>
      <c r="H41" s="103"/>
      <c r="I41" s="104" t="s">
        <v>43</v>
      </c>
      <c r="J41" s="98"/>
      <c r="K41" s="105"/>
      <c r="L41" s="98"/>
      <c r="M41" s="106"/>
      <c r="N41" s="110"/>
      <c r="O41" s="111"/>
      <c r="P41" s="112"/>
      <c r="Q41" s="113"/>
    </row>
    <row r="42" spans="1:18" s="96" customFormat="1" ht="9" customHeight="1">
      <c r="A42" s="114" t="s">
        <v>44</v>
      </c>
      <c r="B42" s="112"/>
      <c r="C42" s="115"/>
      <c r="D42" s="100">
        <v>3</v>
      </c>
      <c r="E42" s="101" t="s">
        <v>92</v>
      </c>
      <c r="F42" s="102"/>
      <c r="G42" s="101"/>
      <c r="H42" s="103"/>
      <c r="I42" s="104" t="s">
        <v>45</v>
      </c>
      <c r="J42" s="98"/>
      <c r="K42" s="105"/>
      <c r="L42" s="98"/>
      <c r="M42" s="106"/>
      <c r="N42" s="107" t="s">
        <v>46</v>
      </c>
      <c r="O42" s="108"/>
      <c r="P42" s="108"/>
      <c r="Q42" s="109"/>
    </row>
    <row r="43" spans="1:18" s="96" customFormat="1" ht="9" customHeight="1">
      <c r="A43" s="116"/>
      <c r="B43" s="27"/>
      <c r="C43" s="117"/>
      <c r="D43" s="100">
        <v>4</v>
      </c>
      <c r="E43" s="101" t="s">
        <v>25</v>
      </c>
      <c r="F43" s="102"/>
      <c r="G43" s="101"/>
      <c r="H43" s="103"/>
      <c r="I43" s="104" t="s">
        <v>47</v>
      </c>
      <c r="J43" s="98"/>
      <c r="K43" s="105"/>
      <c r="L43" s="98"/>
      <c r="M43" s="106"/>
      <c r="N43" s="98"/>
      <c r="O43" s="105"/>
      <c r="P43" s="98"/>
      <c r="Q43" s="106"/>
    </row>
    <row r="44" spans="1:18" s="96" customFormat="1" ht="9" customHeight="1">
      <c r="A44" s="118" t="s">
        <v>48</v>
      </c>
      <c r="B44" s="119"/>
      <c r="C44" s="120"/>
      <c r="D44" s="100">
        <v>5</v>
      </c>
      <c r="E44" s="101"/>
      <c r="F44" s="102"/>
      <c r="G44" s="101"/>
      <c r="H44" s="103"/>
      <c r="I44" s="104" t="s">
        <v>49</v>
      </c>
      <c r="J44" s="98"/>
      <c r="K44" s="105"/>
      <c r="L44" s="98"/>
      <c r="M44" s="106"/>
      <c r="N44" s="112"/>
      <c r="O44" s="111"/>
      <c r="P44" s="112"/>
      <c r="Q44" s="113"/>
    </row>
    <row r="45" spans="1:18" s="96" customFormat="1" ht="9" customHeight="1">
      <c r="A45" s="97" t="s">
        <v>39</v>
      </c>
      <c r="B45" s="98"/>
      <c r="C45" s="99"/>
      <c r="D45" s="100">
        <v>6</v>
      </c>
      <c r="E45" s="101"/>
      <c r="F45" s="102"/>
      <c r="G45" s="101"/>
      <c r="H45" s="103"/>
      <c r="I45" s="104" t="s">
        <v>50</v>
      </c>
      <c r="J45" s="98"/>
      <c r="K45" s="105"/>
      <c r="L45" s="98"/>
      <c r="M45" s="106"/>
      <c r="N45" s="107" t="s">
        <v>51</v>
      </c>
      <c r="O45" s="108"/>
      <c r="P45" s="108"/>
      <c r="Q45" s="109"/>
    </row>
    <row r="46" spans="1:18" s="96" customFormat="1" ht="9" customHeight="1">
      <c r="A46" s="97" t="s">
        <v>52</v>
      </c>
      <c r="B46" s="98"/>
      <c r="C46" s="121"/>
      <c r="D46" s="100">
        <v>7</v>
      </c>
      <c r="E46" s="101"/>
      <c r="F46" s="102"/>
      <c r="G46" s="101"/>
      <c r="H46" s="103"/>
      <c r="I46" s="104" t="s">
        <v>53</v>
      </c>
      <c r="J46" s="98"/>
      <c r="K46" s="105"/>
      <c r="L46" s="98"/>
      <c r="M46" s="106"/>
      <c r="N46" s="98"/>
      <c r="O46" s="105"/>
      <c r="P46" s="98"/>
      <c r="Q46" s="106"/>
    </row>
    <row r="47" spans="1:18" s="96" customFormat="1" ht="9" customHeight="1">
      <c r="A47" s="114" t="s">
        <v>54</v>
      </c>
      <c r="B47" s="112"/>
      <c r="C47" s="122"/>
      <c r="D47" s="123">
        <v>8</v>
      </c>
      <c r="E47" s="124"/>
      <c r="F47" s="125"/>
      <c r="G47" s="124"/>
      <c r="H47" s="126"/>
      <c r="I47" s="127" t="s">
        <v>55</v>
      </c>
      <c r="J47" s="112"/>
      <c r="K47" s="111"/>
      <c r="L47" s="112"/>
      <c r="M47" s="113"/>
      <c r="N47" s="112" t="str">
        <f>Q4</f>
        <v>Anthony Jameson/Chester Dalrymple</v>
      </c>
      <c r="O47" s="111"/>
      <c r="P47" s="112"/>
      <c r="Q47" s="128" t="e">
        <f>MIN(8,#REF!)</f>
        <v>#REF!</v>
      </c>
    </row>
  </sheetData>
  <mergeCells count="1">
    <mergeCell ref="A4:C4"/>
  </mergeCells>
  <conditionalFormatting sqref="G7 G9 G11 G13 G15 G17 G19 G23 G21 G25 G27 G29 G31 G33 G35 G37">
    <cfRule type="expression" dxfId="79" priority="4" stopIfTrue="1">
      <formula>AND($D7&lt;9,$C7&gt;0)</formula>
    </cfRule>
  </conditionalFormatting>
  <conditionalFormatting sqref="H8 H16 L14 H20 L30 H24 H32 H36 H12 H28 J18 J26 J34 J10 N22">
    <cfRule type="expression" dxfId="78" priority="5" stopIfTrue="1">
      <formula>AND($N$1="CU",H8="Umpire")</formula>
    </cfRule>
    <cfRule type="expression" dxfId="77" priority="6" stopIfTrue="1">
      <formula>AND($N$1="CU",H8&lt;&gt;"Umpire",I8&lt;&gt;"")</formula>
    </cfRule>
    <cfRule type="expression" dxfId="76" priority="7" stopIfTrue="1">
      <formula>AND($N$1="CU",H8&lt;&gt;"Umpire")</formula>
    </cfRule>
  </conditionalFormatting>
  <conditionalFormatting sqref="D13 D15 D17 D21 D19 D23 D25 D27 D29 D31 D33 D37 D35">
    <cfRule type="expression" dxfId="75" priority="8" stopIfTrue="1">
      <formula>AND($D13&lt;9,$C13&gt;0)</formula>
    </cfRule>
  </conditionalFormatting>
  <conditionalFormatting sqref="L10 L18 L26 L34 N14 N30 P22 J8 J12 J16 J20 J24 J28 J32 J36">
    <cfRule type="expression" dxfId="74" priority="9" stopIfTrue="1">
      <formula>I8="as"</formula>
    </cfRule>
    <cfRule type="expression" dxfId="73" priority="10" stopIfTrue="1">
      <formula>I8="bs"</formula>
    </cfRule>
  </conditionalFormatting>
  <conditionalFormatting sqref="B7 B9 B11 B13 B15 B17 B19 B21 B23 B25 B27 B29 B31 B33 B35 B37">
    <cfRule type="cellIs" dxfId="72" priority="11" stopIfTrue="1" operator="equal">
      <formula>"QA"</formula>
    </cfRule>
    <cfRule type="cellIs" dxfId="71" priority="12" stopIfTrue="1" operator="equal">
      <formula>"DA"</formula>
    </cfRule>
  </conditionalFormatting>
  <conditionalFormatting sqref="Q47 I8 I12 I16 I20 I24 I28 I32 I36 K34 K26 K18 K10 M14 M30 O22">
    <cfRule type="expression" dxfId="70" priority="13" stopIfTrue="1">
      <formula>$N$1="CU"</formula>
    </cfRule>
  </conditionalFormatting>
  <conditionalFormatting sqref="D7 D9 D11">
    <cfRule type="expression" dxfId="69" priority="14" stopIfTrue="1">
      <formula>$D7&lt;9</formula>
    </cfRule>
  </conditionalFormatting>
  <conditionalFormatting sqref="D15">
    <cfRule type="expression" dxfId="68" priority="3" stopIfTrue="1">
      <formula>$D15&lt;9</formula>
    </cfRule>
  </conditionalFormatting>
  <conditionalFormatting sqref="D29">
    <cfRule type="expression" dxfId="67" priority="2" stopIfTrue="1">
      <formula>$D29&lt;9</formula>
    </cfRule>
  </conditionalFormatting>
  <conditionalFormatting sqref="D37">
    <cfRule type="expression" dxfId="66" priority="1" stopIfTrue="1">
      <formula>$D37&lt;9</formula>
    </cfRule>
  </conditionalFormatting>
  <dataValidations count="2">
    <dataValidation type="list" allowBlank="1" showInputMessage="1" sqref="N22">
      <formula1>$U$8:$U$17</formula1>
    </dataValidation>
    <dataValidation type="list" allowBlank="1" showInputMessage="1" sqref="H8 L30 L14 J10 J18 J26 J34 H36 H32 H20 H16 H28 H12 H24">
      <formula1>$T$7:$T$16</formula1>
    </dataValidation>
  </dataValidations>
  <printOptions horizontalCentered="1"/>
  <pageMargins left="0.35" right="0.35" top="0.39" bottom="0.39" header="0" footer="0"/>
  <pageSetup scale="110" orientation="landscape" horizontalDpi="4294967294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8">
    <tabColor theme="5"/>
  </sheetPr>
  <dimension ref="A1:T47"/>
  <sheetViews>
    <sheetView showGridLines="0" showZeros="0" workbookViewId="0">
      <selection activeCell="W27" sqref="W27"/>
    </sheetView>
  </sheetViews>
  <sheetFormatPr defaultRowHeight="12.75"/>
  <cols>
    <col min="1" max="1" width="3.28515625" customWidth="1"/>
    <col min="2" max="2" width="5.7109375" customWidth="1"/>
    <col min="3" max="3" width="6.1406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29" customWidth="1"/>
    <col min="10" max="10" width="10.7109375" customWidth="1"/>
    <col min="11" max="11" width="1.7109375" style="129" customWidth="1"/>
    <col min="12" max="12" width="13.42578125" customWidth="1"/>
    <col min="13" max="13" width="1.7109375" style="130" customWidth="1"/>
    <col min="14" max="14" width="12.7109375" customWidth="1"/>
    <col min="15" max="15" width="1.7109375" style="129" customWidth="1"/>
    <col min="16" max="16" width="12.7109375" customWidth="1"/>
    <col min="17" max="17" width="1.7109375" style="130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7" customFormat="1" ht="21.75" customHeight="1">
      <c r="A1" s="140" t="str">
        <f>'[1]Week SetUp'!$A$6</f>
        <v>CHETWYND Lawn Tennis Club - Steve Thomas Int'l Senior Tennis Tourn. 2018</v>
      </c>
      <c r="B1" s="2"/>
      <c r="C1" s="3"/>
      <c r="D1" s="3"/>
      <c r="E1" s="3"/>
      <c r="F1" s="3"/>
      <c r="G1" s="3"/>
      <c r="H1" s="3"/>
      <c r="I1" s="4"/>
      <c r="J1" s="5"/>
      <c r="K1" s="5"/>
      <c r="L1" s="6"/>
      <c r="M1" s="4"/>
      <c r="N1" s="4" t="s">
        <v>0</v>
      </c>
      <c r="O1" s="4"/>
      <c r="P1" s="3"/>
      <c r="Q1" s="4"/>
    </row>
    <row r="2" spans="1:20" s="13" customFormat="1" ht="18">
      <c r="A2" s="8">
        <f>'[1]Week SetUp'!$A$8</f>
        <v>0</v>
      </c>
      <c r="B2" s="8"/>
      <c r="C2" s="8"/>
      <c r="D2" s="8"/>
      <c r="E2" s="8"/>
      <c r="F2" s="9"/>
      <c r="G2" s="10"/>
      <c r="H2" s="10"/>
      <c r="I2" s="11"/>
      <c r="J2" s="12" t="s">
        <v>93</v>
      </c>
      <c r="K2" s="5"/>
      <c r="L2" s="5"/>
      <c r="M2" s="11"/>
      <c r="N2" s="10"/>
      <c r="O2" s="11"/>
      <c r="P2" s="10"/>
      <c r="Q2" s="11"/>
    </row>
    <row r="3" spans="1:20" s="18" customFormat="1" ht="11.25" customHeight="1">
      <c r="A3" s="14" t="s">
        <v>2</v>
      </c>
      <c r="B3" s="14"/>
      <c r="C3" s="14"/>
      <c r="D3" s="14"/>
      <c r="E3" s="14"/>
      <c r="F3" s="14" t="s">
        <v>3</v>
      </c>
      <c r="G3" s="14"/>
      <c r="H3" s="14"/>
      <c r="I3" s="15"/>
      <c r="J3" s="16"/>
      <c r="K3" s="15"/>
      <c r="L3" s="16" t="s">
        <v>4</v>
      </c>
      <c r="M3" s="15"/>
      <c r="N3" s="14"/>
      <c r="O3" s="15"/>
      <c r="P3" s="14"/>
      <c r="Q3" s="17" t="s">
        <v>5</v>
      </c>
    </row>
    <row r="4" spans="1:20" s="26" customFormat="1" ht="11.25" customHeight="1" thickBot="1">
      <c r="A4" s="264" t="str">
        <f>'[1]Week SetUp'!$A$10</f>
        <v>18th -21st MAY  2018</v>
      </c>
      <c r="B4" s="264"/>
      <c r="C4" s="264"/>
      <c r="D4" s="19"/>
      <c r="E4" s="19"/>
      <c r="F4" s="20" t="str">
        <f>'[1]Week SetUp'!$C$10</f>
        <v>National Racquet Centre, Tacarigua</v>
      </c>
      <c r="G4" s="21"/>
      <c r="H4" s="19"/>
      <c r="I4" s="22"/>
      <c r="J4" s="23">
        <f>'[1]Week SetUp'!$D$10</f>
        <v>0</v>
      </c>
      <c r="K4" s="22"/>
      <c r="L4" s="24" t="str">
        <f>'[1]Week SetUp'!$A$12</f>
        <v>Anthony Jeremiah</v>
      </c>
      <c r="M4" s="22"/>
      <c r="N4" s="19"/>
      <c r="O4" s="22"/>
      <c r="P4" s="19"/>
      <c r="Q4" s="25" t="str">
        <f>'[1]Week SetUp'!$E$10</f>
        <v>Anthony Jameson/Chester Dalrymple</v>
      </c>
    </row>
    <row r="5" spans="1:20" s="18" customFormat="1" ht="9">
      <c r="A5" s="27"/>
      <c r="B5" s="28" t="s">
        <v>6</v>
      </c>
      <c r="C5" s="28" t="s">
        <v>7</v>
      </c>
      <c r="D5" s="28" t="s">
        <v>8</v>
      </c>
      <c r="E5" s="29" t="s">
        <v>9</v>
      </c>
      <c r="F5" s="29" t="s">
        <v>10</v>
      </c>
      <c r="G5" s="29"/>
      <c r="H5" s="29" t="s">
        <v>11</v>
      </c>
      <c r="I5" s="29"/>
      <c r="J5" s="28" t="s">
        <v>58</v>
      </c>
      <c r="K5" s="30"/>
      <c r="L5" s="28" t="s">
        <v>12</v>
      </c>
      <c r="M5" s="30"/>
      <c r="N5" s="28" t="s">
        <v>13</v>
      </c>
      <c r="O5" s="30"/>
      <c r="P5" s="28" t="s">
        <v>14</v>
      </c>
      <c r="Q5" s="31"/>
    </row>
    <row r="6" spans="1:20" s="18" customFormat="1" ht="3.75" customHeight="1" thickBot="1">
      <c r="A6" s="32"/>
      <c r="B6" s="33"/>
      <c r="C6" s="34"/>
      <c r="D6" s="33"/>
      <c r="E6" s="35"/>
      <c r="F6" s="35"/>
      <c r="G6" s="36"/>
      <c r="H6" s="35"/>
      <c r="I6" s="37"/>
      <c r="J6" s="33"/>
      <c r="K6" s="37"/>
      <c r="L6" s="33"/>
      <c r="M6" s="37"/>
      <c r="N6" s="33"/>
      <c r="O6" s="37"/>
      <c r="P6" s="33"/>
      <c r="Q6" s="38"/>
    </row>
    <row r="7" spans="1:20" s="50" customFormat="1" ht="10.5" customHeight="1">
      <c r="A7" s="39">
        <v>1</v>
      </c>
      <c r="B7" s="40"/>
      <c r="C7" s="40"/>
      <c r="D7" s="41">
        <v>1</v>
      </c>
      <c r="E7" s="42" t="s">
        <v>94</v>
      </c>
      <c r="F7" s="42" t="s">
        <v>95</v>
      </c>
      <c r="G7" s="42"/>
      <c r="H7" s="42"/>
      <c r="I7" s="43"/>
      <c r="J7" s="44"/>
      <c r="K7" s="44"/>
      <c r="L7" s="44"/>
      <c r="M7" s="44"/>
      <c r="N7" s="45"/>
      <c r="O7" s="46"/>
      <c r="P7" s="47"/>
      <c r="Q7" s="48"/>
      <c r="R7" s="49"/>
      <c r="T7" s="51" t="e">
        <f>#REF!</f>
        <v>#REF!</v>
      </c>
    </row>
    <row r="8" spans="1:20" s="50" customFormat="1" ht="9.6" customHeight="1">
      <c r="A8" s="52"/>
      <c r="B8" s="53"/>
      <c r="C8" s="53"/>
      <c r="D8" s="53"/>
      <c r="E8" s="44"/>
      <c r="F8" s="44"/>
      <c r="G8" s="54"/>
      <c r="H8" s="55" t="s">
        <v>19</v>
      </c>
      <c r="I8" s="56" t="s">
        <v>61</v>
      </c>
      <c r="J8" s="57" t="str">
        <f>UPPER(IF(OR(I8="a",I8="as"),E7,IF(OR(I8="b",I8="bs"),E9,)))</f>
        <v>CUFFY</v>
      </c>
      <c r="K8" s="57"/>
      <c r="L8" s="44"/>
      <c r="M8" s="44"/>
      <c r="N8" s="45"/>
      <c r="O8" s="46"/>
      <c r="P8" s="47"/>
      <c r="Q8" s="48"/>
      <c r="R8" s="49"/>
      <c r="T8" s="58" t="e">
        <f>#REF!</f>
        <v>#REF!</v>
      </c>
    </row>
    <row r="9" spans="1:20" s="50" customFormat="1" ht="9.6" customHeight="1">
      <c r="A9" s="52">
        <v>2</v>
      </c>
      <c r="B9" s="40" t="str">
        <f>IF($D9="","",VLOOKUP($D9,#REF!,15))</f>
        <v/>
      </c>
      <c r="C9" s="40" t="str">
        <f>IF($D9="","",VLOOKUP($D9,#REF!,16))</f>
        <v/>
      </c>
      <c r="D9" s="41"/>
      <c r="E9" s="40" t="s">
        <v>18</v>
      </c>
      <c r="F9" s="40"/>
      <c r="G9" s="40"/>
      <c r="H9" s="40" t="str">
        <f>IF($D9="","",VLOOKUP($D9,#REF!,4))</f>
        <v/>
      </c>
      <c r="I9" s="59"/>
      <c r="J9" s="44"/>
      <c r="K9" s="60"/>
      <c r="L9" s="44"/>
      <c r="M9" s="44"/>
      <c r="N9" s="45"/>
      <c r="O9" s="46"/>
      <c r="P9" s="47"/>
      <c r="Q9" s="48"/>
      <c r="R9" s="49"/>
      <c r="T9" s="58" t="e">
        <f>#REF!</f>
        <v>#REF!</v>
      </c>
    </row>
    <row r="10" spans="1:20" s="50" customFormat="1" ht="9.6" customHeight="1">
      <c r="A10" s="52"/>
      <c r="B10" s="53"/>
      <c r="C10" s="53"/>
      <c r="D10" s="61"/>
      <c r="E10" s="44"/>
      <c r="F10" s="44"/>
      <c r="G10" s="54"/>
      <c r="H10" s="44"/>
      <c r="I10" s="62"/>
      <c r="J10" s="55" t="s">
        <v>19</v>
      </c>
      <c r="K10" s="63" t="s">
        <v>61</v>
      </c>
      <c r="L10" s="57" t="str">
        <f>UPPER(IF(OR(K10="a",K10="as"),J8,IF(OR(K10="b",K10="bs"),J12,)))</f>
        <v>CUFFY</v>
      </c>
      <c r="M10" s="64"/>
      <c r="N10" s="65"/>
      <c r="O10" s="65"/>
      <c r="P10" s="47"/>
      <c r="Q10" s="48"/>
      <c r="R10" s="49"/>
      <c r="T10" s="58" t="e">
        <f>#REF!</f>
        <v>#REF!</v>
      </c>
    </row>
    <row r="11" spans="1:20" s="50" customFormat="1" ht="9.6" customHeight="1">
      <c r="A11" s="52">
        <v>3</v>
      </c>
      <c r="B11" s="40"/>
      <c r="C11" s="40"/>
      <c r="D11" s="41"/>
      <c r="E11" s="40" t="s">
        <v>96</v>
      </c>
      <c r="F11" s="40" t="s">
        <v>97</v>
      </c>
      <c r="G11" s="40"/>
      <c r="H11" s="40"/>
      <c r="I11" s="43"/>
      <c r="J11" s="44"/>
      <c r="K11" s="66"/>
      <c r="L11" s="44" t="s">
        <v>239</v>
      </c>
      <c r="M11" s="67"/>
      <c r="N11" s="65"/>
      <c r="O11" s="65"/>
      <c r="P11" s="47"/>
      <c r="Q11" s="48"/>
      <c r="R11" s="49"/>
      <c r="T11" s="58" t="e">
        <f>#REF!</f>
        <v>#REF!</v>
      </c>
    </row>
    <row r="12" spans="1:20" s="50" customFormat="1" ht="9.6" customHeight="1">
      <c r="A12" s="52"/>
      <c r="B12" s="53"/>
      <c r="C12" s="53"/>
      <c r="D12" s="61"/>
      <c r="E12" s="44"/>
      <c r="F12" s="44"/>
      <c r="G12" s="54"/>
      <c r="H12" s="55" t="s">
        <v>19</v>
      </c>
      <c r="I12" s="56" t="s">
        <v>76</v>
      </c>
      <c r="J12" s="57" t="str">
        <f>UPPER(IF(OR(I12="a",I12="as"),E11,IF(OR(I12="b",I12="bs"),E13,)))</f>
        <v>SALIM</v>
      </c>
      <c r="K12" s="68"/>
      <c r="L12" s="44"/>
      <c r="M12" s="67"/>
      <c r="N12" s="65"/>
      <c r="O12" s="65"/>
      <c r="P12" s="47"/>
      <c r="Q12" s="48"/>
      <c r="R12" s="49"/>
      <c r="T12" s="58" t="e">
        <f>#REF!</f>
        <v>#REF!</v>
      </c>
    </row>
    <row r="13" spans="1:20" s="50" customFormat="1" ht="9.6" customHeight="1">
      <c r="A13" s="52">
        <v>4</v>
      </c>
      <c r="B13" s="40" t="str">
        <f>IF($D13="","",VLOOKUP($D13,#REF!,15))</f>
        <v/>
      </c>
      <c r="C13" s="40" t="str">
        <f>IF($D13="","",VLOOKUP($D13,#REF!,16))</f>
        <v/>
      </c>
      <c r="D13" s="41"/>
      <c r="E13" s="40" t="s">
        <v>69</v>
      </c>
      <c r="F13" s="40" t="s">
        <v>70</v>
      </c>
      <c r="G13" s="40"/>
      <c r="H13" s="40" t="str">
        <f>IF($D13="","",VLOOKUP($D13,#REF!,4))</f>
        <v/>
      </c>
      <c r="I13" s="69"/>
      <c r="J13" s="44" t="s">
        <v>98</v>
      </c>
      <c r="K13" s="44"/>
      <c r="L13" s="44"/>
      <c r="M13" s="67"/>
      <c r="N13" s="65"/>
      <c r="O13" s="65"/>
      <c r="P13" s="47"/>
      <c r="Q13" s="48"/>
      <c r="R13" s="49"/>
      <c r="T13" s="58" t="e">
        <f>#REF!</f>
        <v>#REF!</v>
      </c>
    </row>
    <row r="14" spans="1:20" s="50" customFormat="1" ht="9.6" customHeight="1">
      <c r="A14" s="52"/>
      <c r="B14" s="53"/>
      <c r="C14" s="53"/>
      <c r="D14" s="61"/>
      <c r="E14" s="44"/>
      <c r="F14" s="44"/>
      <c r="G14" s="54"/>
      <c r="H14" s="70"/>
      <c r="I14" s="62"/>
      <c r="J14" s="44"/>
      <c r="K14" s="44"/>
      <c r="L14" s="55" t="s">
        <v>19</v>
      </c>
      <c r="M14" s="63" t="s">
        <v>61</v>
      </c>
      <c r="N14" s="57" t="str">
        <f>UPPER(IF(OR(M14="a",M14="as"),L10,IF(OR(M14="b",M14="bs"),L18,)))</f>
        <v>CUFFY</v>
      </c>
      <c r="O14" s="64"/>
      <c r="P14" s="47"/>
      <c r="Q14" s="48"/>
      <c r="R14" s="49"/>
      <c r="T14" s="58" t="e">
        <f>#REF!</f>
        <v>#REF!</v>
      </c>
    </row>
    <row r="15" spans="1:20" s="50" customFormat="1" ht="9.6" customHeight="1">
      <c r="A15" s="39">
        <v>5</v>
      </c>
      <c r="B15" s="40"/>
      <c r="C15" s="40"/>
      <c r="D15" s="41">
        <v>4</v>
      </c>
      <c r="E15" s="42" t="s">
        <v>99</v>
      </c>
      <c r="F15" s="42" t="s">
        <v>100</v>
      </c>
      <c r="G15" s="42"/>
      <c r="H15" s="42"/>
      <c r="I15" s="71"/>
      <c r="J15" s="44"/>
      <c r="K15" s="44"/>
      <c r="L15" s="44"/>
      <c r="M15" s="67"/>
      <c r="N15" s="44" t="s">
        <v>114</v>
      </c>
      <c r="O15" s="67"/>
      <c r="P15" s="47"/>
      <c r="Q15" s="48"/>
      <c r="R15" s="49"/>
      <c r="T15" s="58" t="e">
        <f>#REF!</f>
        <v>#REF!</v>
      </c>
    </row>
    <row r="16" spans="1:20" s="50" customFormat="1" ht="9.6" customHeight="1" thickBot="1">
      <c r="A16" s="52"/>
      <c r="B16" s="53"/>
      <c r="C16" s="53"/>
      <c r="D16" s="61"/>
      <c r="E16" s="44"/>
      <c r="F16" s="44"/>
      <c r="G16" s="54"/>
      <c r="H16" s="55" t="s">
        <v>19</v>
      </c>
      <c r="I16" s="56" t="s">
        <v>17</v>
      </c>
      <c r="J16" s="57" t="str">
        <f>UPPER(IF(OR(I16="a",I16="as"),E15,IF(OR(I16="b",I16="bs"),E17,)))</f>
        <v>PHILLIPS</v>
      </c>
      <c r="K16" s="57"/>
      <c r="L16" s="44"/>
      <c r="M16" s="67"/>
      <c r="N16" s="65"/>
      <c r="O16" s="67"/>
      <c r="P16" s="47"/>
      <c r="Q16" s="48"/>
      <c r="R16" s="49"/>
      <c r="T16" s="74" t="e">
        <f>#REF!</f>
        <v>#REF!</v>
      </c>
    </row>
    <row r="17" spans="1:18" s="50" customFormat="1" ht="9.6" customHeight="1">
      <c r="A17" s="52">
        <v>6</v>
      </c>
      <c r="B17" s="40" t="str">
        <f>IF($D17="","",VLOOKUP($D17,#REF!,15))</f>
        <v/>
      </c>
      <c r="C17" s="40" t="str">
        <f>IF($D17="","",VLOOKUP($D17,#REF!,16))</f>
        <v/>
      </c>
      <c r="D17" s="41"/>
      <c r="E17" s="40" t="s">
        <v>101</v>
      </c>
      <c r="F17" s="40" t="s">
        <v>102</v>
      </c>
      <c r="G17" s="40"/>
      <c r="H17" s="40" t="str">
        <f>IF($D17="","",VLOOKUP($D17,#REF!,4))</f>
        <v/>
      </c>
      <c r="I17" s="59"/>
      <c r="J17" s="44" t="s">
        <v>103</v>
      </c>
      <c r="K17" s="60"/>
      <c r="L17" s="44"/>
      <c r="M17" s="67"/>
      <c r="N17" s="65"/>
      <c r="O17" s="67"/>
      <c r="P17" s="47"/>
      <c r="Q17" s="48"/>
      <c r="R17" s="49"/>
    </row>
    <row r="18" spans="1:18" s="50" customFormat="1" ht="9.6" customHeight="1">
      <c r="A18" s="52"/>
      <c r="B18" s="53"/>
      <c r="C18" s="53"/>
      <c r="D18" s="61"/>
      <c r="E18" s="44"/>
      <c r="F18" s="44"/>
      <c r="G18" s="54"/>
      <c r="H18" s="44"/>
      <c r="I18" s="62"/>
      <c r="J18" s="55" t="s">
        <v>19</v>
      </c>
      <c r="K18" s="63" t="s">
        <v>61</v>
      </c>
      <c r="L18" s="57" t="str">
        <f>UPPER(IF(OR(K18="a",K18="as"),J16,IF(OR(K18="b",K18="bs"),J20,)))</f>
        <v>PHILLIPS</v>
      </c>
      <c r="M18" s="75"/>
      <c r="N18" s="65"/>
      <c r="O18" s="67"/>
      <c r="P18" s="47"/>
      <c r="Q18" s="48"/>
      <c r="R18" s="49"/>
    </row>
    <row r="19" spans="1:18" s="50" customFormat="1" ht="9.6" customHeight="1">
      <c r="A19" s="52">
        <v>7</v>
      </c>
      <c r="B19" s="40" t="str">
        <f>IF($D19="","",VLOOKUP($D19,#REF!,15))</f>
        <v/>
      </c>
      <c r="C19" s="40" t="str">
        <f>IF($D19="","",VLOOKUP($D19,#REF!,16))</f>
        <v/>
      </c>
      <c r="D19" s="41"/>
      <c r="E19" s="40" t="s">
        <v>104</v>
      </c>
      <c r="F19" s="40" t="s">
        <v>75</v>
      </c>
      <c r="G19" s="40"/>
      <c r="H19" s="40" t="str">
        <f>IF($D19="","",VLOOKUP($D19,#REF!,4))</f>
        <v/>
      </c>
      <c r="I19" s="43"/>
      <c r="J19" s="44"/>
      <c r="K19" s="66"/>
      <c r="L19" s="44" t="s">
        <v>109</v>
      </c>
      <c r="M19" s="65"/>
      <c r="N19" s="65"/>
      <c r="O19" s="67"/>
      <c r="P19" s="47"/>
      <c r="Q19" s="48"/>
      <c r="R19" s="49"/>
    </row>
    <row r="20" spans="1:18" s="50" customFormat="1" ht="9.6" customHeight="1">
      <c r="A20" s="52"/>
      <c r="B20" s="53"/>
      <c r="C20" s="53"/>
      <c r="D20" s="53"/>
      <c r="E20" s="44"/>
      <c r="F20" s="44"/>
      <c r="G20" s="54"/>
      <c r="H20" s="55" t="s">
        <v>19</v>
      </c>
      <c r="I20" s="56"/>
      <c r="J20" s="57" t="s">
        <v>238</v>
      </c>
      <c r="K20" s="68"/>
      <c r="L20" s="44"/>
      <c r="M20" s="65"/>
      <c r="N20" s="65"/>
      <c r="O20" s="67"/>
      <c r="P20" s="47"/>
      <c r="Q20" s="48"/>
      <c r="R20" s="49"/>
    </row>
    <row r="21" spans="1:18" s="50" customFormat="1" ht="9.6" customHeight="1">
      <c r="A21" s="52">
        <v>8</v>
      </c>
      <c r="B21" s="40" t="str">
        <f>IF($D21="","",VLOOKUP($D21,#REF!,15))</f>
        <v/>
      </c>
      <c r="C21" s="40" t="str">
        <f>IF($D21="","",VLOOKUP($D21,#REF!,16))</f>
        <v/>
      </c>
      <c r="D21" s="41"/>
      <c r="E21" s="40" t="s">
        <v>105</v>
      </c>
      <c r="F21" s="40" t="s">
        <v>106</v>
      </c>
      <c r="G21" s="40"/>
      <c r="H21" s="40" t="str">
        <f>IF($D21="","",VLOOKUP($D21,#REF!,4))</f>
        <v/>
      </c>
      <c r="I21" s="69"/>
      <c r="J21" s="44"/>
      <c r="K21" s="44"/>
      <c r="L21" s="44"/>
      <c r="M21" s="65"/>
      <c r="N21" s="65"/>
      <c r="O21" s="67"/>
      <c r="P21" s="47"/>
      <c r="Q21" s="48"/>
      <c r="R21" s="49"/>
    </row>
    <row r="22" spans="1:18" s="50" customFormat="1" ht="9.6" customHeight="1">
      <c r="A22" s="52"/>
      <c r="B22" s="53"/>
      <c r="C22" s="53"/>
      <c r="D22" s="53"/>
      <c r="E22" s="70"/>
      <c r="F22" s="70"/>
      <c r="G22" s="133"/>
      <c r="H22" s="70"/>
      <c r="I22" s="62"/>
      <c r="J22" s="44"/>
      <c r="K22" s="44"/>
      <c r="L22" s="44"/>
      <c r="M22" s="65"/>
      <c r="N22" s="55" t="s">
        <v>19</v>
      </c>
      <c r="O22" s="63" t="s">
        <v>88</v>
      </c>
      <c r="P22" s="57" t="str">
        <f>UPPER(IF(OR(O22="a",O22="as"),N14,IF(OR(O22="b",O22="bs"),N30,)))</f>
        <v>MC LETCHIE</v>
      </c>
      <c r="Q22" s="64"/>
      <c r="R22" s="49"/>
    </row>
    <row r="23" spans="1:18" s="50" customFormat="1" ht="9.6" customHeight="1">
      <c r="A23" s="52">
        <v>9</v>
      </c>
      <c r="B23" s="40" t="str">
        <f>IF($D23="","",VLOOKUP($D23,#REF!,15))</f>
        <v/>
      </c>
      <c r="C23" s="40" t="str">
        <f>IF($D23="","",VLOOKUP($D23,#REF!,16))</f>
        <v/>
      </c>
      <c r="D23" s="41"/>
      <c r="E23" s="40" t="s">
        <v>71</v>
      </c>
      <c r="F23" s="40" t="s">
        <v>72</v>
      </c>
      <c r="G23" s="40"/>
      <c r="H23" s="40" t="str">
        <f>IF($D23="","",VLOOKUP($D23,#REF!,4))</f>
        <v/>
      </c>
      <c r="I23" s="43"/>
      <c r="J23" s="44"/>
      <c r="K23" s="44"/>
      <c r="L23" s="44"/>
      <c r="M23" s="65"/>
      <c r="N23" s="44"/>
      <c r="O23" s="67"/>
      <c r="P23" s="44" t="s">
        <v>246</v>
      </c>
      <c r="Q23" s="65"/>
      <c r="R23" s="49"/>
    </row>
    <row r="24" spans="1:18" s="50" customFormat="1" ht="9.6" customHeight="1">
      <c r="A24" s="52"/>
      <c r="B24" s="53"/>
      <c r="C24" s="53"/>
      <c r="D24" s="53"/>
      <c r="E24" s="44"/>
      <c r="F24" s="44"/>
      <c r="G24" s="54"/>
      <c r="H24" s="55" t="s">
        <v>19</v>
      </c>
      <c r="I24" s="56" t="s">
        <v>76</v>
      </c>
      <c r="J24" s="57" t="str">
        <f>UPPER(IF(OR(I24="a",I24="as"),E23,IF(OR(I24="b",I24="bs"),E25,)))</f>
        <v>CLEMENT</v>
      </c>
      <c r="K24" s="57"/>
      <c r="L24" s="44"/>
      <c r="M24" s="65"/>
      <c r="N24" s="65"/>
      <c r="O24" s="67"/>
      <c r="P24" s="47"/>
      <c r="Q24" s="48"/>
      <c r="R24" s="49"/>
    </row>
    <row r="25" spans="1:18" s="50" customFormat="1" ht="9.6" customHeight="1">
      <c r="A25" s="52">
        <v>10</v>
      </c>
      <c r="B25" s="40" t="str">
        <f>IF($D25="","",VLOOKUP($D25,#REF!,15))</f>
        <v/>
      </c>
      <c r="C25" s="40" t="str">
        <f>IF($D25="","",VLOOKUP($D25,#REF!,16))</f>
        <v/>
      </c>
      <c r="D25" s="41"/>
      <c r="E25" s="40" t="s">
        <v>107</v>
      </c>
      <c r="F25" s="40" t="s">
        <v>108</v>
      </c>
      <c r="G25" s="40"/>
      <c r="H25" s="40" t="str">
        <f>IF($D25="","",VLOOKUP($D25,#REF!,4))</f>
        <v/>
      </c>
      <c r="I25" s="59"/>
      <c r="J25" s="44" t="s">
        <v>109</v>
      </c>
      <c r="K25" s="60"/>
      <c r="L25" s="44"/>
      <c r="M25" s="65"/>
      <c r="N25" s="65"/>
      <c r="O25" s="67"/>
      <c r="P25" s="47"/>
      <c r="Q25" s="48"/>
      <c r="R25" s="49"/>
    </row>
    <row r="26" spans="1:18" s="50" customFormat="1" ht="9.6" customHeight="1">
      <c r="A26" s="52"/>
      <c r="B26" s="53"/>
      <c r="C26" s="53"/>
      <c r="D26" s="61"/>
      <c r="E26" s="44"/>
      <c r="F26" s="44"/>
      <c r="G26" s="54"/>
      <c r="H26" s="44"/>
      <c r="I26" s="62"/>
      <c r="J26" s="55" t="s">
        <v>19</v>
      </c>
      <c r="K26" s="63" t="s">
        <v>129</v>
      </c>
      <c r="L26" s="57" t="str">
        <f>UPPER(IF(OR(K26="a",K26="as"),J24,IF(OR(K26="b",K26="bs"),J28,)))</f>
        <v>MC LETCHIE</v>
      </c>
      <c r="M26" s="64"/>
      <c r="N26" s="65"/>
      <c r="O26" s="67"/>
      <c r="P26" s="47"/>
      <c r="Q26" s="48"/>
      <c r="R26" s="49"/>
    </row>
    <row r="27" spans="1:18" s="50" customFormat="1" ht="9.6" customHeight="1">
      <c r="A27" s="52">
        <v>11</v>
      </c>
      <c r="B27" s="40" t="str">
        <f>IF($D27="","",VLOOKUP($D27,#REF!,15))</f>
        <v/>
      </c>
      <c r="C27" s="40" t="str">
        <f>IF($D27="","",VLOOKUP($D27,#REF!,16))</f>
        <v/>
      </c>
      <c r="D27" s="41"/>
      <c r="E27" s="40" t="s">
        <v>110</v>
      </c>
      <c r="F27" s="40" t="s">
        <v>111</v>
      </c>
      <c r="G27" s="40"/>
      <c r="H27" s="40" t="str">
        <f>IF($D27="","",VLOOKUP($D27,#REF!,4))</f>
        <v/>
      </c>
      <c r="I27" s="43"/>
      <c r="J27" s="44"/>
      <c r="K27" s="66"/>
      <c r="L27" s="44" t="s">
        <v>109</v>
      </c>
      <c r="M27" s="67"/>
      <c r="N27" s="65"/>
      <c r="O27" s="67"/>
      <c r="P27" s="47"/>
      <c r="Q27" s="48"/>
      <c r="R27" s="49"/>
    </row>
    <row r="28" spans="1:18" s="50" customFormat="1" ht="9.6" customHeight="1">
      <c r="A28" s="39"/>
      <c r="B28" s="53"/>
      <c r="C28" s="53"/>
      <c r="D28" s="61"/>
      <c r="E28" s="44"/>
      <c r="F28" s="44"/>
      <c r="G28" s="54"/>
      <c r="H28" s="55" t="s">
        <v>19</v>
      </c>
      <c r="I28" s="56" t="s">
        <v>88</v>
      </c>
      <c r="J28" s="57" t="str">
        <f>UPPER(IF(OR(I28="a",I28="as"),E27,IF(OR(I28="b",I28="bs"),E29,)))</f>
        <v>MC LETCHIE</v>
      </c>
      <c r="K28" s="68"/>
      <c r="L28" s="44"/>
      <c r="M28" s="67"/>
      <c r="N28" s="65"/>
      <c r="O28" s="67"/>
      <c r="P28" s="47"/>
      <c r="Q28" s="48"/>
      <c r="R28" s="49"/>
    </row>
    <row r="29" spans="1:18" s="50" customFormat="1" ht="9.6" customHeight="1">
      <c r="A29" s="39">
        <v>12</v>
      </c>
      <c r="B29" s="40"/>
      <c r="C29" s="40"/>
      <c r="D29" s="41">
        <v>3</v>
      </c>
      <c r="E29" s="42" t="s">
        <v>112</v>
      </c>
      <c r="F29" s="42" t="s">
        <v>113</v>
      </c>
      <c r="G29" s="42"/>
      <c r="H29" s="42"/>
      <c r="I29" s="69"/>
      <c r="J29" s="44" t="s">
        <v>114</v>
      </c>
      <c r="K29" s="44"/>
      <c r="L29" s="44"/>
      <c r="M29" s="67"/>
      <c r="N29" s="65"/>
      <c r="O29" s="67"/>
      <c r="P29" s="47"/>
      <c r="Q29" s="48"/>
      <c r="R29" s="49"/>
    </row>
    <row r="30" spans="1:18" s="50" customFormat="1" ht="9.6" customHeight="1">
      <c r="A30" s="52"/>
      <c r="B30" s="53"/>
      <c r="C30" s="53"/>
      <c r="D30" s="61"/>
      <c r="E30" s="44"/>
      <c r="F30" s="44"/>
      <c r="G30" s="54"/>
      <c r="H30" s="70"/>
      <c r="I30" s="62"/>
      <c r="J30" s="44"/>
      <c r="K30" s="44"/>
      <c r="L30" s="55" t="s">
        <v>19</v>
      </c>
      <c r="M30" s="63" t="s">
        <v>61</v>
      </c>
      <c r="N30" s="57" t="s">
        <v>112</v>
      </c>
      <c r="O30" s="75"/>
      <c r="P30" s="47"/>
      <c r="Q30" s="48"/>
      <c r="R30" s="49"/>
    </row>
    <row r="31" spans="1:18" s="50" customFormat="1" ht="9.6" customHeight="1">
      <c r="A31" s="52">
        <v>13</v>
      </c>
      <c r="B31" s="40" t="str">
        <f>IF($D31="","",VLOOKUP($D31,#REF!,15))</f>
        <v/>
      </c>
      <c r="C31" s="40" t="str">
        <f>IF($D31="","",VLOOKUP($D31,#REF!,16))</f>
        <v/>
      </c>
      <c r="D31" s="41"/>
      <c r="E31" s="40" t="s">
        <v>115</v>
      </c>
      <c r="F31" s="40" t="s">
        <v>116</v>
      </c>
      <c r="G31" s="40"/>
      <c r="H31" s="40" t="str">
        <f>IF($D31="","",VLOOKUP($D31,#REF!,4))</f>
        <v/>
      </c>
      <c r="I31" s="71"/>
      <c r="J31" s="44"/>
      <c r="K31" s="44"/>
      <c r="L31" s="44"/>
      <c r="M31" s="67"/>
      <c r="N31" s="44" t="s">
        <v>165</v>
      </c>
      <c r="O31" s="65"/>
      <c r="P31" s="47"/>
      <c r="Q31" s="48"/>
      <c r="R31" s="49"/>
    </row>
    <row r="32" spans="1:18" s="50" customFormat="1" ht="9.6" customHeight="1">
      <c r="A32" s="52"/>
      <c r="B32" s="53"/>
      <c r="C32" s="53"/>
      <c r="D32" s="61"/>
      <c r="E32" s="44"/>
      <c r="F32" s="44"/>
      <c r="G32" s="54"/>
      <c r="H32" s="55" t="s">
        <v>19</v>
      </c>
      <c r="I32" s="56" t="s">
        <v>22</v>
      </c>
      <c r="J32" s="57" t="str">
        <f>UPPER(IF(OR(I32="a",I32="as"),E31,IF(OR(I32="b",I32="bs"),E33,)))</f>
        <v>PEMBERTON</v>
      </c>
      <c r="K32" s="57"/>
      <c r="L32" s="44"/>
      <c r="M32" s="67"/>
      <c r="N32" s="65"/>
      <c r="O32" s="65"/>
      <c r="P32" s="47"/>
      <c r="Q32" s="48"/>
      <c r="R32" s="49"/>
    </row>
    <row r="33" spans="1:18" s="50" customFormat="1" ht="9.6" customHeight="1">
      <c r="A33" s="52">
        <v>14</v>
      </c>
      <c r="B33" s="40" t="str">
        <f>IF($D33="","",VLOOKUP($D33,#REF!,15))</f>
        <v/>
      </c>
      <c r="C33" s="40" t="str">
        <f>IF($D33="","",VLOOKUP($D33,#REF!,16))</f>
        <v/>
      </c>
      <c r="D33" s="41"/>
      <c r="E33" s="40" t="s">
        <v>117</v>
      </c>
      <c r="F33" s="40" t="s">
        <v>70</v>
      </c>
      <c r="G33" s="40"/>
      <c r="H33" s="40" t="str">
        <f>IF($D33="","",VLOOKUP($D33,#REF!,4))</f>
        <v/>
      </c>
      <c r="I33" s="59"/>
      <c r="J33" s="44" t="s">
        <v>103</v>
      </c>
      <c r="K33" s="60"/>
      <c r="L33" s="44"/>
      <c r="M33" s="67"/>
      <c r="N33" s="65"/>
      <c r="O33" s="65"/>
      <c r="P33" s="47"/>
      <c r="Q33" s="48"/>
      <c r="R33" s="49"/>
    </row>
    <row r="34" spans="1:18" s="50" customFormat="1" ht="9.6" customHeight="1">
      <c r="A34" s="52"/>
      <c r="B34" s="53"/>
      <c r="C34" s="53"/>
      <c r="D34" s="61"/>
      <c r="E34" s="44"/>
      <c r="F34" s="44"/>
      <c r="G34" s="54"/>
      <c r="H34" s="44"/>
      <c r="I34" s="62"/>
      <c r="J34" s="55" t="s">
        <v>19</v>
      </c>
      <c r="K34" s="63" t="s">
        <v>129</v>
      </c>
      <c r="L34" s="57" t="str">
        <f>UPPER(IF(OR(K34="a",K34="as"),J32,IF(OR(K34="b",K34="bs"),J36,)))</f>
        <v>VILLAROEL</v>
      </c>
      <c r="M34" s="75"/>
      <c r="N34" s="65"/>
      <c r="O34" s="65"/>
      <c r="P34" s="47"/>
      <c r="Q34" s="48"/>
      <c r="R34" s="49"/>
    </row>
    <row r="35" spans="1:18" s="50" customFormat="1" ht="9.6" customHeight="1">
      <c r="A35" s="52">
        <v>15</v>
      </c>
      <c r="B35" s="40" t="str">
        <f>IF($D35="","",VLOOKUP($D35,#REF!,15))</f>
        <v/>
      </c>
      <c r="C35" s="40" t="str">
        <f>IF($D35="","",VLOOKUP($D35,#REF!,16))</f>
        <v/>
      </c>
      <c r="D35" s="41"/>
      <c r="E35" s="40" t="s">
        <v>18</v>
      </c>
      <c r="F35" s="40"/>
      <c r="G35" s="40"/>
      <c r="H35" s="40" t="str">
        <f>IF($D35="","",VLOOKUP($D35,#REF!,4))</f>
        <v/>
      </c>
      <c r="I35" s="43"/>
      <c r="J35" s="44"/>
      <c r="K35" s="66"/>
      <c r="L35" s="44" t="s">
        <v>236</v>
      </c>
      <c r="M35" s="65"/>
      <c r="N35" s="65"/>
      <c r="O35" s="65"/>
      <c r="P35" s="47"/>
      <c r="Q35" s="48"/>
      <c r="R35" s="49"/>
    </row>
    <row r="36" spans="1:18" s="50" customFormat="1" ht="9.6" customHeight="1">
      <c r="A36" s="52"/>
      <c r="B36" s="53"/>
      <c r="C36" s="53"/>
      <c r="D36" s="53"/>
      <c r="E36" s="44"/>
      <c r="F36" s="44"/>
      <c r="G36" s="54"/>
      <c r="H36" s="55" t="s">
        <v>19</v>
      </c>
      <c r="I36" s="56" t="s">
        <v>88</v>
      </c>
      <c r="J36" s="57" t="str">
        <f>UPPER(IF(OR(I36="a",I36="as"),E35,IF(OR(I36="b",I36="bs"),E37,)))</f>
        <v>VILLAROEL</v>
      </c>
      <c r="K36" s="68"/>
      <c r="L36" s="44"/>
      <c r="M36" s="65"/>
      <c r="N36" s="65"/>
      <c r="O36" s="65"/>
      <c r="P36" s="47"/>
      <c r="Q36" s="48"/>
      <c r="R36" s="49"/>
    </row>
    <row r="37" spans="1:18" s="50" customFormat="1" ht="9.6" customHeight="1">
      <c r="A37" s="39">
        <v>16</v>
      </c>
      <c r="B37" s="40"/>
      <c r="C37" s="40"/>
      <c r="D37" s="41">
        <v>2</v>
      </c>
      <c r="E37" s="42" t="s">
        <v>118</v>
      </c>
      <c r="F37" s="42" t="s">
        <v>119</v>
      </c>
      <c r="G37" s="40"/>
      <c r="H37" s="42"/>
      <c r="I37" s="69"/>
      <c r="J37" s="44"/>
      <c r="K37" s="44"/>
      <c r="L37" s="44"/>
      <c r="M37" s="65"/>
      <c r="N37" s="65"/>
      <c r="O37" s="65"/>
      <c r="P37" s="47"/>
      <c r="Q37" s="48"/>
      <c r="R37" s="49"/>
    </row>
    <row r="38" spans="1:18" s="83" customFormat="1" ht="6.75" customHeight="1">
      <c r="A38" s="77"/>
      <c r="B38" s="77"/>
      <c r="C38" s="77"/>
      <c r="D38" s="77"/>
      <c r="E38" s="78"/>
      <c r="F38" s="78"/>
      <c r="G38" s="78"/>
      <c r="H38" s="78"/>
      <c r="I38" s="79"/>
      <c r="J38" s="80"/>
      <c r="K38" s="81"/>
      <c r="L38" s="80"/>
      <c r="M38" s="81"/>
      <c r="N38" s="80"/>
      <c r="O38" s="81"/>
      <c r="P38" s="80"/>
      <c r="Q38" s="81"/>
      <c r="R38" s="82"/>
    </row>
    <row r="39" spans="1:18" s="96" customFormat="1" ht="10.5" customHeight="1">
      <c r="A39" s="84" t="s">
        <v>33</v>
      </c>
      <c r="B39" s="85"/>
      <c r="C39" s="86"/>
      <c r="D39" s="87" t="s">
        <v>34</v>
      </c>
      <c r="E39" s="88" t="s">
        <v>35</v>
      </c>
      <c r="F39" s="87"/>
      <c r="G39" s="89"/>
      <c r="H39" s="90"/>
      <c r="I39" s="87" t="s">
        <v>34</v>
      </c>
      <c r="J39" s="88" t="s">
        <v>36</v>
      </c>
      <c r="K39" s="91"/>
      <c r="L39" s="88" t="s">
        <v>37</v>
      </c>
      <c r="M39" s="92"/>
      <c r="N39" s="93" t="s">
        <v>38</v>
      </c>
      <c r="O39" s="93"/>
      <c r="P39" s="94"/>
      <c r="Q39" s="95"/>
    </row>
    <row r="40" spans="1:18" s="96" customFormat="1" ht="9" customHeight="1">
      <c r="A40" s="97" t="s">
        <v>39</v>
      </c>
      <c r="B40" s="98"/>
      <c r="C40" s="99"/>
      <c r="D40" s="100">
        <v>1</v>
      </c>
      <c r="E40" s="101" t="s">
        <v>94</v>
      </c>
      <c r="F40" s="102"/>
      <c r="G40" s="101"/>
      <c r="H40" s="103"/>
      <c r="I40" s="104" t="s">
        <v>40</v>
      </c>
      <c r="J40" s="98"/>
      <c r="K40" s="105"/>
      <c r="L40" s="98"/>
      <c r="M40" s="106"/>
      <c r="N40" s="107" t="s">
        <v>41</v>
      </c>
      <c r="O40" s="108"/>
      <c r="P40" s="108"/>
      <c r="Q40" s="109"/>
    </row>
    <row r="41" spans="1:18" s="96" customFormat="1" ht="9" customHeight="1">
      <c r="A41" s="97" t="s">
        <v>42</v>
      </c>
      <c r="B41" s="98"/>
      <c r="C41" s="99"/>
      <c r="D41" s="100">
        <v>2</v>
      </c>
      <c r="E41" s="101" t="s">
        <v>118</v>
      </c>
      <c r="F41" s="102"/>
      <c r="G41" s="101"/>
      <c r="H41" s="103"/>
      <c r="I41" s="104" t="s">
        <v>43</v>
      </c>
      <c r="J41" s="98"/>
      <c r="K41" s="105"/>
      <c r="L41" s="98"/>
      <c r="M41" s="106"/>
      <c r="N41" s="110"/>
      <c r="O41" s="111"/>
      <c r="P41" s="112"/>
      <c r="Q41" s="113"/>
    </row>
    <row r="42" spans="1:18" s="96" customFormat="1" ht="9" customHeight="1">
      <c r="A42" s="114" t="s">
        <v>44</v>
      </c>
      <c r="B42" s="112"/>
      <c r="C42" s="115"/>
      <c r="D42" s="100">
        <v>3</v>
      </c>
      <c r="E42" s="101" t="s">
        <v>112</v>
      </c>
      <c r="F42" s="102"/>
      <c r="G42" s="101"/>
      <c r="H42" s="103"/>
      <c r="I42" s="104" t="s">
        <v>45</v>
      </c>
      <c r="J42" s="98"/>
      <c r="K42" s="105"/>
      <c r="L42" s="98"/>
      <c r="M42" s="106"/>
      <c r="N42" s="107" t="s">
        <v>46</v>
      </c>
      <c r="O42" s="108"/>
      <c r="P42" s="108"/>
      <c r="Q42" s="109"/>
    </row>
    <row r="43" spans="1:18" s="96" customFormat="1" ht="9" customHeight="1">
      <c r="A43" s="116"/>
      <c r="B43" s="27"/>
      <c r="C43" s="117"/>
      <c r="D43" s="100">
        <v>4</v>
      </c>
      <c r="E43" s="101" t="s">
        <v>99</v>
      </c>
      <c r="F43" s="102"/>
      <c r="G43" s="101"/>
      <c r="H43" s="103"/>
      <c r="I43" s="104" t="s">
        <v>47</v>
      </c>
      <c r="J43" s="98"/>
      <c r="K43" s="105"/>
      <c r="L43" s="98"/>
      <c r="M43" s="106"/>
      <c r="N43" s="98"/>
      <c r="O43" s="105"/>
      <c r="P43" s="98"/>
      <c r="Q43" s="106"/>
    </row>
    <row r="44" spans="1:18" s="96" customFormat="1" ht="9" customHeight="1">
      <c r="A44" s="118" t="s">
        <v>48</v>
      </c>
      <c r="B44" s="119"/>
      <c r="C44" s="120"/>
      <c r="D44" s="100"/>
      <c r="E44" s="101"/>
      <c r="F44" s="102"/>
      <c r="G44" s="101"/>
      <c r="H44" s="103"/>
      <c r="I44" s="104" t="s">
        <v>49</v>
      </c>
      <c r="J44" s="98"/>
      <c r="K44" s="105"/>
      <c r="L44" s="98"/>
      <c r="M44" s="106"/>
      <c r="N44" s="112"/>
      <c r="O44" s="111"/>
      <c r="P44" s="112"/>
      <c r="Q44" s="113"/>
    </row>
    <row r="45" spans="1:18" s="96" customFormat="1" ht="9" customHeight="1">
      <c r="A45" s="97" t="s">
        <v>39</v>
      </c>
      <c r="B45" s="98"/>
      <c r="C45" s="99"/>
      <c r="D45" s="100"/>
      <c r="E45" s="101"/>
      <c r="F45" s="102"/>
      <c r="G45" s="101"/>
      <c r="H45" s="103"/>
      <c r="I45" s="104" t="s">
        <v>50</v>
      </c>
      <c r="J45" s="98"/>
      <c r="K45" s="105"/>
      <c r="L45" s="98"/>
      <c r="M45" s="106"/>
      <c r="N45" s="107" t="s">
        <v>51</v>
      </c>
      <c r="O45" s="108"/>
      <c r="P45" s="108"/>
      <c r="Q45" s="109"/>
    </row>
    <row r="46" spans="1:18" s="96" customFormat="1" ht="9" customHeight="1">
      <c r="A46" s="97" t="s">
        <v>52</v>
      </c>
      <c r="B46" s="98"/>
      <c r="C46" s="121"/>
      <c r="D46" s="100"/>
      <c r="E46" s="101"/>
      <c r="F46" s="102"/>
      <c r="G46" s="101"/>
      <c r="H46" s="103"/>
      <c r="I46" s="104" t="s">
        <v>53</v>
      </c>
      <c r="J46" s="98"/>
      <c r="K46" s="105"/>
      <c r="L46" s="98"/>
      <c r="M46" s="106"/>
      <c r="N46" s="98"/>
      <c r="O46" s="105"/>
      <c r="P46" s="98"/>
      <c r="Q46" s="106"/>
    </row>
    <row r="47" spans="1:18" s="96" customFormat="1" ht="9" customHeight="1">
      <c r="A47" s="114" t="s">
        <v>54</v>
      </c>
      <c r="B47" s="112"/>
      <c r="C47" s="122"/>
      <c r="D47" s="123"/>
      <c r="E47" s="124"/>
      <c r="F47" s="125"/>
      <c r="G47" s="124"/>
      <c r="H47" s="126"/>
      <c r="I47" s="127" t="s">
        <v>55</v>
      </c>
      <c r="J47" s="112"/>
      <c r="K47" s="111"/>
      <c r="L47" s="112"/>
      <c r="M47" s="113"/>
      <c r="N47" s="112" t="str">
        <f>Q4</f>
        <v>Anthony Jameson/Chester Dalrymple</v>
      </c>
      <c r="O47" s="111"/>
      <c r="P47" s="112"/>
      <c r="Q47" s="128" t="e">
        <f>MIN(4,#REF!)</f>
        <v>#REF!</v>
      </c>
    </row>
  </sheetData>
  <mergeCells count="1">
    <mergeCell ref="A4:C4"/>
  </mergeCells>
  <conditionalFormatting sqref="G23 G25 G27 G29 G31 G33 G35 G37 G7 G9 G11 G13 G15 G17 G19 G21">
    <cfRule type="expression" dxfId="65" priority="1" stopIfTrue="1">
      <formula>AND($D7&lt;9,$C7&gt;0)</formula>
    </cfRule>
  </conditionalFormatting>
  <conditionalFormatting sqref="H24 H32 H36 J10 H28 L14 J18 J26 J34 L30 H8 H16 H20 H12 N22">
    <cfRule type="expression" dxfId="64" priority="2" stopIfTrue="1">
      <formula>AND($N$1="CU",H8="Umpire")</formula>
    </cfRule>
    <cfRule type="expression" dxfId="63" priority="3" stopIfTrue="1">
      <formula>AND($N$1="CU",H8&lt;&gt;"Umpire",I8&lt;&gt;"")</formula>
    </cfRule>
    <cfRule type="expression" dxfId="62" priority="4" stopIfTrue="1">
      <formula>AND($N$1="CU",H8&lt;&gt;"Umpire")</formula>
    </cfRule>
  </conditionalFormatting>
  <conditionalFormatting sqref="L10 L18 L26 L34 N30 N14 P22 J8 J12 J16 J20 J24 J28 J32 J36">
    <cfRule type="expression" dxfId="61" priority="5" stopIfTrue="1">
      <formula>I8="as"</formula>
    </cfRule>
    <cfRule type="expression" dxfId="60" priority="6" stopIfTrue="1">
      <formula>I8="bs"</formula>
    </cfRule>
  </conditionalFormatting>
  <conditionalFormatting sqref="B7 B9 B11 B13 B15 B17 B19 B21 B23 B25 B27 B29 B31 B33 B35 B37">
    <cfRule type="cellIs" dxfId="59" priority="7" stopIfTrue="1" operator="equal">
      <formula>"QA"</formula>
    </cfRule>
    <cfRule type="cellIs" dxfId="58" priority="8" stopIfTrue="1" operator="equal">
      <formula>"DA"</formula>
    </cfRule>
  </conditionalFormatting>
  <conditionalFormatting sqref="Q47 I8 I12 I16 I20 I24 I28 I32 I36 M30 M14 K10 K34 K18 K26 O22">
    <cfRule type="expression" dxfId="57" priority="9" stopIfTrue="1">
      <formula>$N$1="CU"</formula>
    </cfRule>
  </conditionalFormatting>
  <conditionalFormatting sqref="E35 E37 E25 E33 E31 E29 E27 E23 E19 E21 E9 E17 E15 E13 E11 E7">
    <cfRule type="cellIs" dxfId="56" priority="10" stopIfTrue="1" operator="equal">
      <formula>"Bye"</formula>
    </cfRule>
  </conditionalFormatting>
  <conditionalFormatting sqref="D7 D9 D11 D13 D15 D17 D19 D21 D23 D25 D27 D29 D31 D33 D35 D37">
    <cfRule type="expression" dxfId="55" priority="11" stopIfTrue="1">
      <formula>$D7&lt;5</formula>
    </cfRule>
  </conditionalFormatting>
  <dataValidations count="1">
    <dataValidation type="list" allowBlank="1" showInputMessage="1" sqref="H36 N22 L14 J10 J18 J26 J34 L30 H16 H12 H8 H20 H32 H28 H24">
      <formula1>$T$7:$T$16</formula1>
    </dataValidation>
  </dataValidations>
  <printOptions horizontalCentered="1"/>
  <pageMargins left="0.35" right="0.35" top="0.39" bottom="0.39" header="0" footer="0"/>
  <pageSetup scale="120" orientation="landscape" horizontalDpi="4294967294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0">
    <tabColor theme="5"/>
  </sheetPr>
  <dimension ref="A1:T47"/>
  <sheetViews>
    <sheetView showGridLines="0" showZeros="0" workbookViewId="0">
      <selection activeCell="Z25" sqref="Z25"/>
    </sheetView>
  </sheetViews>
  <sheetFormatPr defaultRowHeight="12.75"/>
  <cols>
    <col min="1" max="1" width="3.28515625" customWidth="1"/>
    <col min="2" max="2" width="5.140625" customWidth="1"/>
    <col min="3" max="3" width="6.855468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29" customWidth="1"/>
    <col min="10" max="10" width="10.7109375" customWidth="1"/>
    <col min="11" max="11" width="1.7109375" style="129" customWidth="1"/>
    <col min="12" max="12" width="13.85546875" customWidth="1"/>
    <col min="13" max="13" width="1.7109375" style="130" customWidth="1"/>
    <col min="14" max="14" width="14.42578125" customWidth="1"/>
    <col min="15" max="15" width="1.7109375" style="129" customWidth="1"/>
    <col min="16" max="16" width="10.7109375" customWidth="1"/>
    <col min="17" max="17" width="1.7109375" style="130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7" customFormat="1" ht="21.75" customHeight="1">
      <c r="A1" s="141" t="str">
        <f>'[1]Week SetUp'!$A$6</f>
        <v>CHETWYND Lawn Tennis Club - Steve Thomas Int'l Senior Tennis Tourn. 2018</v>
      </c>
      <c r="B1" s="2"/>
      <c r="C1" s="3"/>
      <c r="D1" s="3"/>
      <c r="E1" s="3"/>
      <c r="F1" s="3"/>
      <c r="G1" s="3"/>
      <c r="H1" s="3"/>
      <c r="I1" s="4"/>
      <c r="J1" s="5"/>
      <c r="K1" s="5"/>
      <c r="L1" s="6"/>
      <c r="M1" s="4"/>
      <c r="N1" s="4" t="s">
        <v>0</v>
      </c>
      <c r="O1" s="4"/>
      <c r="P1" s="3"/>
      <c r="Q1" s="4"/>
    </row>
    <row r="2" spans="1:20" s="13" customFormat="1" ht="18">
      <c r="A2" s="8">
        <f>'[1]Week SetUp'!$A$8</f>
        <v>0</v>
      </c>
      <c r="B2" s="8"/>
      <c r="C2" s="8"/>
      <c r="D2" s="8"/>
      <c r="E2" s="8"/>
      <c r="F2" s="9"/>
      <c r="G2" s="10"/>
      <c r="H2" s="10"/>
      <c r="I2" s="11"/>
      <c r="J2" s="12" t="s">
        <v>120</v>
      </c>
      <c r="K2" s="5"/>
      <c r="L2" s="5"/>
      <c r="M2" s="11"/>
      <c r="N2" s="10"/>
      <c r="O2" s="11"/>
      <c r="P2" s="10"/>
      <c r="Q2" s="11"/>
    </row>
    <row r="3" spans="1:20" s="18" customFormat="1" ht="11.25" customHeight="1">
      <c r="A3" s="14" t="s">
        <v>2</v>
      </c>
      <c r="B3" s="14"/>
      <c r="C3" s="14"/>
      <c r="D3" s="14"/>
      <c r="E3" s="14"/>
      <c r="F3" s="14" t="s">
        <v>3</v>
      </c>
      <c r="G3" s="14"/>
      <c r="H3" s="14"/>
      <c r="I3" s="15"/>
      <c r="J3" s="16"/>
      <c r="K3" s="15"/>
      <c r="L3" s="16" t="s">
        <v>4</v>
      </c>
      <c r="M3" s="15"/>
      <c r="N3" s="14"/>
      <c r="O3" s="15"/>
      <c r="P3" s="14"/>
      <c r="Q3" s="17" t="s">
        <v>5</v>
      </c>
    </row>
    <row r="4" spans="1:20" s="26" customFormat="1" ht="11.25" customHeight="1" thickBot="1">
      <c r="A4" s="264" t="str">
        <f>'[1]Week SetUp'!$A$10</f>
        <v>18th -21st MAY  2018</v>
      </c>
      <c r="B4" s="264"/>
      <c r="C4" s="264"/>
      <c r="D4" s="19"/>
      <c r="E4" s="19"/>
      <c r="F4" s="20" t="str">
        <f>'[1]Week SetUp'!$C$10</f>
        <v>National Racquet Centre, Tacarigua</v>
      </c>
      <c r="G4" s="142"/>
      <c r="H4" s="19"/>
      <c r="I4" s="22"/>
      <c r="J4" s="23">
        <f>'[1]Week SetUp'!$D$10</f>
        <v>0</v>
      </c>
      <c r="K4" s="22"/>
      <c r="L4" s="24" t="str">
        <f>'[1]Week SetUp'!$A$12</f>
        <v>Anthony Jeremiah</v>
      </c>
      <c r="M4" s="22"/>
      <c r="N4" s="19"/>
      <c r="O4" s="22"/>
      <c r="P4" s="19"/>
      <c r="Q4" s="25" t="str">
        <f>'[1]Week SetUp'!$E$10</f>
        <v>Anthony Jameson/Chester Dalrymple</v>
      </c>
    </row>
    <row r="5" spans="1:20" s="18" customFormat="1" ht="9">
      <c r="A5" s="27"/>
      <c r="B5" s="28" t="s">
        <v>6</v>
      </c>
      <c r="C5" s="28" t="s">
        <v>7</v>
      </c>
      <c r="D5" s="28" t="s">
        <v>8</v>
      </c>
      <c r="E5" s="29" t="s">
        <v>9</v>
      </c>
      <c r="F5" s="29" t="s">
        <v>10</v>
      </c>
      <c r="G5" s="29"/>
      <c r="H5" s="29" t="s">
        <v>11</v>
      </c>
      <c r="I5" s="29"/>
      <c r="J5" s="28" t="s">
        <v>58</v>
      </c>
      <c r="K5" s="30"/>
      <c r="L5" s="28" t="s">
        <v>12</v>
      </c>
      <c r="M5" s="30"/>
      <c r="N5" s="28" t="s">
        <v>13</v>
      </c>
      <c r="O5" s="30"/>
      <c r="P5" s="28" t="s">
        <v>14</v>
      </c>
      <c r="Q5" s="31"/>
    </row>
    <row r="6" spans="1:20" s="18" customFormat="1" ht="3.75" customHeight="1" thickBot="1">
      <c r="A6" s="32"/>
      <c r="B6" s="33"/>
      <c r="C6" s="34"/>
      <c r="D6" s="33"/>
      <c r="E6" s="35"/>
      <c r="F6" s="35"/>
      <c r="G6" s="36"/>
      <c r="H6" s="35"/>
      <c r="I6" s="37"/>
      <c r="J6" s="33"/>
      <c r="K6" s="37"/>
      <c r="L6" s="33"/>
      <c r="M6" s="37"/>
      <c r="N6" s="33"/>
      <c r="O6" s="37"/>
      <c r="P6" s="33"/>
      <c r="Q6" s="38"/>
    </row>
    <row r="7" spans="1:20" s="50" customFormat="1" ht="10.5" customHeight="1">
      <c r="A7" s="39">
        <v>1</v>
      </c>
      <c r="B7" s="40"/>
      <c r="C7" s="40"/>
      <c r="D7" s="41">
        <v>1</v>
      </c>
      <c r="E7" s="42" t="s">
        <v>59</v>
      </c>
      <c r="F7" s="42" t="s">
        <v>60</v>
      </c>
      <c r="G7" s="42"/>
      <c r="H7" s="42"/>
      <c r="I7" s="43"/>
      <c r="J7" s="44"/>
      <c r="K7" s="44"/>
      <c r="L7" s="44"/>
      <c r="M7" s="44"/>
      <c r="N7" s="45"/>
      <c r="O7" s="46"/>
      <c r="P7" s="47"/>
      <c r="Q7" s="48"/>
      <c r="R7" s="49"/>
      <c r="T7" s="51" t="e">
        <f>#REF!</f>
        <v>#REF!</v>
      </c>
    </row>
    <row r="8" spans="1:20" s="50" customFormat="1" ht="9.6" customHeight="1">
      <c r="A8" s="52"/>
      <c r="B8" s="53"/>
      <c r="C8" s="53"/>
      <c r="D8" s="53"/>
      <c r="E8" s="44"/>
      <c r="F8" s="44"/>
      <c r="G8" s="54"/>
      <c r="H8" s="55" t="s">
        <v>19</v>
      </c>
      <c r="I8" s="56" t="s">
        <v>61</v>
      </c>
      <c r="J8" s="57" t="str">
        <f>UPPER(IF(OR(I8="a",I8="as"),E7,IF(OR(I8="b",I8="bs"),E9,)))</f>
        <v>RAMUDIT</v>
      </c>
      <c r="K8" s="57"/>
      <c r="L8" s="44"/>
      <c r="M8" s="44"/>
      <c r="N8" s="45"/>
      <c r="O8" s="46"/>
      <c r="P8" s="47"/>
      <c r="Q8" s="48"/>
      <c r="R8" s="49"/>
      <c r="T8" s="58" t="e">
        <f>#REF!</f>
        <v>#REF!</v>
      </c>
    </row>
    <row r="9" spans="1:20" s="50" customFormat="1" ht="9.6" customHeight="1">
      <c r="A9" s="52">
        <v>2</v>
      </c>
      <c r="B9" s="40" t="str">
        <f>IF($D9="","",VLOOKUP($D9,#REF!,15))</f>
        <v/>
      </c>
      <c r="C9" s="40" t="str">
        <f>IF($D9="","",VLOOKUP($D9,#REF!,16))</f>
        <v/>
      </c>
      <c r="D9" s="41"/>
      <c r="E9" s="40" t="s">
        <v>18</v>
      </c>
      <c r="F9" s="40"/>
      <c r="G9" s="40"/>
      <c r="H9" s="40" t="str">
        <f>IF($D9="","",VLOOKUP($D9,#REF!,4))</f>
        <v/>
      </c>
      <c r="I9" s="59"/>
      <c r="J9" s="44"/>
      <c r="K9" s="60"/>
      <c r="L9" s="44"/>
      <c r="M9" s="44"/>
      <c r="N9" s="45"/>
      <c r="O9" s="46"/>
      <c r="P9" s="47"/>
      <c r="Q9" s="48"/>
      <c r="R9" s="49"/>
      <c r="T9" s="58" t="e">
        <f>#REF!</f>
        <v>#REF!</v>
      </c>
    </row>
    <row r="10" spans="1:20" s="50" customFormat="1" ht="9.6" customHeight="1">
      <c r="A10" s="52"/>
      <c r="B10" s="53"/>
      <c r="C10" s="53"/>
      <c r="D10" s="61"/>
      <c r="E10" s="44"/>
      <c r="F10" s="44"/>
      <c r="G10" s="54"/>
      <c r="H10" s="44"/>
      <c r="I10" s="62"/>
      <c r="J10" s="55" t="s">
        <v>19</v>
      </c>
      <c r="K10" s="63" t="s">
        <v>121</v>
      </c>
      <c r="L10" s="57" t="str">
        <f>UPPER(IF(OR(K10="a",K10="as"),J8,IF(OR(K10="b",K10="bs"),J12,)))</f>
        <v>RAMUDIT</v>
      </c>
      <c r="M10" s="64"/>
      <c r="N10" s="65"/>
      <c r="O10" s="65"/>
      <c r="P10" s="47"/>
      <c r="Q10" s="48"/>
      <c r="R10" s="49"/>
      <c r="T10" s="58" t="e">
        <f>#REF!</f>
        <v>#REF!</v>
      </c>
    </row>
    <row r="11" spans="1:20" s="50" customFormat="1" ht="9.6" customHeight="1">
      <c r="A11" s="52">
        <v>3</v>
      </c>
      <c r="B11" s="40"/>
      <c r="C11" s="40"/>
      <c r="D11" s="41"/>
      <c r="E11" s="40" t="s">
        <v>122</v>
      </c>
      <c r="F11" s="40" t="s">
        <v>123</v>
      </c>
      <c r="G11" s="40"/>
      <c r="H11" s="40"/>
      <c r="I11" s="43"/>
      <c r="J11" s="44"/>
      <c r="K11" s="66"/>
      <c r="L11" s="44" t="s">
        <v>124</v>
      </c>
      <c r="M11" s="67"/>
      <c r="N11" s="65"/>
      <c r="O11" s="65"/>
      <c r="P11" s="47"/>
      <c r="Q11" s="48"/>
      <c r="R11" s="49"/>
      <c r="T11" s="58" t="e">
        <f>#REF!</f>
        <v>#REF!</v>
      </c>
    </row>
    <row r="12" spans="1:20" s="50" customFormat="1" ht="9.6" customHeight="1">
      <c r="A12" s="52"/>
      <c r="B12" s="53"/>
      <c r="C12" s="53"/>
      <c r="D12" s="61"/>
      <c r="E12" s="44"/>
      <c r="F12" s="44"/>
      <c r="G12" s="54"/>
      <c r="H12" s="55" t="s">
        <v>19</v>
      </c>
      <c r="I12" s="56" t="s">
        <v>125</v>
      </c>
      <c r="J12" s="57" t="s">
        <v>122</v>
      </c>
      <c r="K12" s="68"/>
      <c r="L12" s="44"/>
      <c r="M12" s="67"/>
      <c r="N12" s="65"/>
      <c r="O12" s="65"/>
      <c r="P12" s="47"/>
      <c r="Q12" s="48"/>
      <c r="R12" s="49"/>
      <c r="T12" s="58" t="e">
        <f>#REF!</f>
        <v>#REF!</v>
      </c>
    </row>
    <row r="13" spans="1:20" s="50" customFormat="1" ht="9.6" customHeight="1">
      <c r="A13" s="52">
        <v>4</v>
      </c>
      <c r="B13" s="40" t="str">
        <f>IF($D13="","",VLOOKUP($D13,#REF!,15))</f>
        <v/>
      </c>
      <c r="C13" s="40" t="str">
        <f>IF($D13="","",VLOOKUP($D13,#REF!,16))</f>
        <v/>
      </c>
      <c r="D13" s="41"/>
      <c r="E13" s="40" t="s">
        <v>18</v>
      </c>
      <c r="F13" s="40"/>
      <c r="G13" s="40"/>
      <c r="H13" s="40" t="str">
        <f>IF($D13="","",VLOOKUP($D13,#REF!,4))</f>
        <v/>
      </c>
      <c r="I13" s="69"/>
      <c r="J13" s="44"/>
      <c r="K13" s="44"/>
      <c r="L13" s="44"/>
      <c r="M13" s="67"/>
      <c r="N13" s="65"/>
      <c r="O13" s="65"/>
      <c r="P13" s="47"/>
      <c r="Q13" s="48"/>
      <c r="R13" s="49"/>
      <c r="T13" s="58" t="e">
        <f>#REF!</f>
        <v>#REF!</v>
      </c>
    </row>
    <row r="14" spans="1:20" s="50" customFormat="1" ht="9.6" customHeight="1">
      <c r="A14" s="52"/>
      <c r="B14" s="53"/>
      <c r="C14" s="53"/>
      <c r="D14" s="61"/>
      <c r="E14" s="44"/>
      <c r="F14" s="44"/>
      <c r="G14" s="54"/>
      <c r="H14" s="70"/>
      <c r="I14" s="62"/>
      <c r="J14" s="44"/>
      <c r="K14" s="44"/>
      <c r="L14" s="55" t="s">
        <v>19</v>
      </c>
      <c r="M14" s="63" t="s">
        <v>61</v>
      </c>
      <c r="N14" s="57" t="str">
        <f>UPPER(IF(OR(M14="a",M14="as"),L10,IF(OR(M14="b",M14="bs"),L18,)))</f>
        <v>RAMUDIT</v>
      </c>
      <c r="O14" s="64"/>
      <c r="P14" s="47"/>
      <c r="Q14" s="48"/>
      <c r="R14" s="49"/>
      <c r="T14" s="58" t="e">
        <f>#REF!</f>
        <v>#REF!</v>
      </c>
    </row>
    <row r="15" spans="1:20" s="50" customFormat="1" ht="9.6" customHeight="1">
      <c r="A15" s="39">
        <v>5</v>
      </c>
      <c r="B15" s="40"/>
      <c r="C15" s="40"/>
      <c r="D15" s="41">
        <v>4</v>
      </c>
      <c r="E15" s="42" t="s">
        <v>115</v>
      </c>
      <c r="F15" s="42" t="s">
        <v>116</v>
      </c>
      <c r="G15" s="42"/>
      <c r="H15" s="42"/>
      <c r="I15" s="71"/>
      <c r="J15" s="44"/>
      <c r="K15" s="44"/>
      <c r="L15" s="44"/>
      <c r="M15" s="67"/>
      <c r="N15" s="44" t="s">
        <v>109</v>
      </c>
      <c r="O15" s="67"/>
      <c r="P15" s="47"/>
      <c r="Q15" s="48"/>
      <c r="R15" s="49"/>
      <c r="T15" s="58" t="e">
        <f>#REF!</f>
        <v>#REF!</v>
      </c>
    </row>
    <row r="16" spans="1:20" s="50" customFormat="1" ht="9.6" customHeight="1" thickBot="1">
      <c r="A16" s="52"/>
      <c r="B16" s="53"/>
      <c r="C16" s="53"/>
      <c r="D16" s="61"/>
      <c r="E16" s="44"/>
      <c r="F16" s="44"/>
      <c r="G16" s="54"/>
      <c r="H16" s="55" t="s">
        <v>19</v>
      </c>
      <c r="I16" s="56" t="s">
        <v>61</v>
      </c>
      <c r="J16" s="57" t="str">
        <f>UPPER(IF(OR(I16="a",I16="as"),E15,IF(OR(I16="b",I16="bs"),E17,)))</f>
        <v>SIMON</v>
      </c>
      <c r="K16" s="57"/>
      <c r="L16" s="44"/>
      <c r="M16" s="67"/>
      <c r="N16" s="65"/>
      <c r="O16" s="67"/>
      <c r="P16" s="47"/>
      <c r="Q16" s="48"/>
      <c r="R16" s="49"/>
      <c r="T16" s="74" t="e">
        <f>#REF!</f>
        <v>#REF!</v>
      </c>
    </row>
    <row r="17" spans="1:18" s="50" customFormat="1" ht="9.6" customHeight="1">
      <c r="A17" s="52">
        <v>6</v>
      </c>
      <c r="B17" s="40" t="str">
        <f>IF($D17="","",VLOOKUP($D17,#REF!,15))</f>
        <v/>
      </c>
      <c r="C17" s="40" t="str">
        <f>IF($D17="","",VLOOKUP($D17,#REF!,16))</f>
        <v/>
      </c>
      <c r="D17" s="41"/>
      <c r="E17" s="40" t="s">
        <v>18</v>
      </c>
      <c r="F17" s="40"/>
      <c r="G17" s="40"/>
      <c r="H17" s="40" t="str">
        <f>IF($D17="","",VLOOKUP($D17,#REF!,4))</f>
        <v/>
      </c>
      <c r="I17" s="59"/>
      <c r="J17" s="44"/>
      <c r="K17" s="60"/>
      <c r="L17" s="44"/>
      <c r="M17" s="67"/>
      <c r="N17" s="65"/>
      <c r="O17" s="67"/>
      <c r="P17" s="47"/>
      <c r="Q17" s="48"/>
      <c r="R17" s="49"/>
    </row>
    <row r="18" spans="1:18" s="50" customFormat="1" ht="9.6" customHeight="1">
      <c r="A18" s="52"/>
      <c r="B18" s="53"/>
      <c r="C18" s="53"/>
      <c r="D18" s="61"/>
      <c r="E18" s="44"/>
      <c r="F18" s="44"/>
      <c r="G18" s="54"/>
      <c r="H18" s="44"/>
      <c r="I18" s="62"/>
      <c r="J18" s="55" t="s">
        <v>19</v>
      </c>
      <c r="K18" s="63" t="s">
        <v>125</v>
      </c>
      <c r="L18" s="57" t="str">
        <f>UPPER(IF(OR(K18="a",K18="as"),J16,IF(OR(K18="b",K18="bs"),J20,)))</f>
        <v>PEMBERTON</v>
      </c>
      <c r="M18" s="75"/>
      <c r="N18" s="65"/>
      <c r="O18" s="67"/>
      <c r="P18" s="47"/>
      <c r="Q18" s="48"/>
      <c r="R18" s="49"/>
    </row>
    <row r="19" spans="1:18" s="50" customFormat="1" ht="9.6" customHeight="1">
      <c r="A19" s="52">
        <v>7</v>
      </c>
      <c r="B19" s="40" t="str">
        <f>IF($D19="","",VLOOKUP($D19,#REF!,15))</f>
        <v/>
      </c>
      <c r="C19" s="40" t="str">
        <f>IF($D19="","",VLOOKUP($D19,#REF!,16))</f>
        <v/>
      </c>
      <c r="D19" s="41"/>
      <c r="E19" s="40" t="s">
        <v>117</v>
      </c>
      <c r="F19" s="40" t="s">
        <v>70</v>
      </c>
      <c r="G19" s="40"/>
      <c r="H19" s="40" t="str">
        <f>IF($D19="","",VLOOKUP($D19,#REF!,4))</f>
        <v/>
      </c>
      <c r="I19" s="43"/>
      <c r="J19" s="44"/>
      <c r="K19" s="66"/>
      <c r="L19" s="44" t="s">
        <v>242</v>
      </c>
      <c r="M19" s="65"/>
      <c r="N19" s="65"/>
      <c r="O19" s="67"/>
      <c r="P19" s="47"/>
      <c r="Q19" s="48"/>
      <c r="R19" s="49"/>
    </row>
    <row r="20" spans="1:18" s="50" customFormat="1" ht="9.6" customHeight="1">
      <c r="A20" s="52"/>
      <c r="B20" s="53"/>
      <c r="C20" s="53"/>
      <c r="D20" s="53"/>
      <c r="E20" s="44"/>
      <c r="F20" s="44"/>
      <c r="G20" s="54"/>
      <c r="H20" s="55" t="s">
        <v>19</v>
      </c>
      <c r="I20" s="56" t="s">
        <v>121</v>
      </c>
      <c r="J20" s="57" t="str">
        <f>UPPER(IF(OR(I20="a",I20="as"),E19,IF(OR(I20="b",I20="bs"),E21,)))</f>
        <v>PEMBERTON</v>
      </c>
      <c r="K20" s="68"/>
      <c r="L20" s="44"/>
      <c r="M20" s="65"/>
      <c r="N20" s="65"/>
      <c r="O20" s="67"/>
      <c r="P20" s="47"/>
      <c r="Q20" s="48"/>
      <c r="R20" s="49"/>
    </row>
    <row r="21" spans="1:18" s="50" customFormat="1" ht="9.6" customHeight="1">
      <c r="A21" s="52">
        <v>8</v>
      </c>
      <c r="B21" s="40" t="str">
        <f>IF($D21="","",VLOOKUP($D21,#REF!,15))</f>
        <v/>
      </c>
      <c r="C21" s="40" t="str">
        <f>IF($D21="","",VLOOKUP($D21,#REF!,16))</f>
        <v/>
      </c>
      <c r="D21" s="41"/>
      <c r="E21" s="40" t="s">
        <v>105</v>
      </c>
      <c r="F21" s="40" t="s">
        <v>126</v>
      </c>
      <c r="G21" s="40"/>
      <c r="H21" s="40" t="str">
        <f>IF($D21="","",VLOOKUP($D21,#REF!,4))</f>
        <v/>
      </c>
      <c r="I21" s="69"/>
      <c r="J21" s="44" t="s">
        <v>109</v>
      </c>
      <c r="K21" s="44"/>
      <c r="L21" s="44"/>
      <c r="M21" s="65"/>
      <c r="N21" s="65"/>
      <c r="O21" s="67"/>
      <c r="P21" s="47"/>
      <c r="Q21" s="48"/>
      <c r="R21" s="49"/>
    </row>
    <row r="22" spans="1:18" s="50" customFormat="1" ht="9.6" customHeight="1">
      <c r="A22" s="52"/>
      <c r="B22" s="53"/>
      <c r="C22" s="53"/>
      <c r="D22" s="53"/>
      <c r="E22" s="70"/>
      <c r="F22" s="70"/>
      <c r="G22" s="133"/>
      <c r="H22" s="70"/>
      <c r="I22" s="62"/>
      <c r="J22" s="44"/>
      <c r="K22" s="44"/>
      <c r="L22" s="44"/>
      <c r="M22" s="65"/>
      <c r="N22" s="55" t="s">
        <v>19</v>
      </c>
      <c r="O22" s="63" t="s">
        <v>88</v>
      </c>
      <c r="P22" s="57" t="str">
        <f>UPPER(IF(OR(O22="a",O22="as"),N14,IF(OR(O22="b",O22="bs"),N30,)))</f>
        <v>PHILLIPS</v>
      </c>
      <c r="Q22" s="64"/>
      <c r="R22" s="49"/>
    </row>
    <row r="23" spans="1:18" s="50" customFormat="1" ht="9.6" customHeight="1">
      <c r="A23" s="52">
        <v>9</v>
      </c>
      <c r="B23" s="40" t="str">
        <f>IF($D23="","",VLOOKUP($D23,#REF!,15))</f>
        <v/>
      </c>
      <c r="C23" s="40" t="str">
        <f>IF($D23="","",VLOOKUP($D23,#REF!,16))</f>
        <v/>
      </c>
      <c r="D23" s="41"/>
      <c r="E23" s="40" t="s">
        <v>127</v>
      </c>
      <c r="F23" s="40" t="s">
        <v>128</v>
      </c>
      <c r="G23" s="40"/>
      <c r="H23" s="40" t="str">
        <f>IF($D23="","",VLOOKUP($D23,#REF!,4))</f>
        <v/>
      </c>
      <c r="I23" s="43"/>
      <c r="J23" s="44"/>
      <c r="K23" s="44"/>
      <c r="L23" s="44"/>
      <c r="M23" s="65"/>
      <c r="N23" s="44"/>
      <c r="O23" s="67"/>
      <c r="P23" s="44" t="s">
        <v>264</v>
      </c>
      <c r="Q23" s="65"/>
      <c r="R23" s="49"/>
    </row>
    <row r="24" spans="1:18" s="50" customFormat="1" ht="9.6" customHeight="1">
      <c r="A24" s="52"/>
      <c r="B24" s="53"/>
      <c r="C24" s="53"/>
      <c r="D24" s="53"/>
      <c r="E24" s="44"/>
      <c r="F24" s="44"/>
      <c r="G24" s="54"/>
      <c r="H24" s="55" t="s">
        <v>19</v>
      </c>
      <c r="I24" s="56" t="s">
        <v>121</v>
      </c>
      <c r="J24" s="57" t="str">
        <f>UPPER(IF(OR(I24="a",I24="as"),E23,IF(OR(I24="b",I24="bs"),E25,)))</f>
        <v>MUNROE</v>
      </c>
      <c r="K24" s="57"/>
      <c r="L24" s="44"/>
      <c r="M24" s="65"/>
      <c r="N24" s="65"/>
      <c r="O24" s="67"/>
      <c r="P24" s="47"/>
      <c r="Q24" s="48"/>
      <c r="R24" s="49"/>
    </row>
    <row r="25" spans="1:18" s="50" customFormat="1" ht="9.6" customHeight="1">
      <c r="A25" s="52">
        <v>10</v>
      </c>
      <c r="B25" s="40" t="str">
        <f>IF($D25="","",VLOOKUP($D25,#REF!,15))</f>
        <v/>
      </c>
      <c r="C25" s="40" t="str">
        <f>IF($D25="","",VLOOKUP($D25,#REF!,16))</f>
        <v/>
      </c>
      <c r="D25" s="41"/>
      <c r="E25" s="40" t="s">
        <v>18</v>
      </c>
      <c r="F25" s="40"/>
      <c r="G25" s="40"/>
      <c r="H25" s="40" t="str">
        <f>IF($D25="","",VLOOKUP($D25,#REF!,4))</f>
        <v/>
      </c>
      <c r="I25" s="59"/>
      <c r="J25" s="44"/>
      <c r="K25" s="60"/>
      <c r="L25" s="44"/>
      <c r="M25" s="65"/>
      <c r="N25" s="65"/>
      <c r="O25" s="67"/>
      <c r="P25" s="47"/>
      <c r="Q25" s="48"/>
      <c r="R25" s="49"/>
    </row>
    <row r="26" spans="1:18" s="50" customFormat="1" ht="9.6" customHeight="1">
      <c r="A26" s="52"/>
      <c r="B26" s="53"/>
      <c r="C26" s="53"/>
      <c r="D26" s="61"/>
      <c r="E26" s="44"/>
      <c r="F26" s="44"/>
      <c r="G26" s="54"/>
      <c r="H26" s="44"/>
      <c r="I26" s="62"/>
      <c r="J26" s="55" t="s">
        <v>19</v>
      </c>
      <c r="K26" s="63" t="s">
        <v>129</v>
      </c>
      <c r="L26" s="57" t="str">
        <f>UPPER(IF(OR(K26="a",K26="as"),J24,IF(OR(K26="b",K26="bs"),J28,)))</f>
        <v>MOORE</v>
      </c>
      <c r="M26" s="64"/>
      <c r="N26" s="65"/>
      <c r="O26" s="67"/>
      <c r="P26" s="47"/>
      <c r="Q26" s="48"/>
      <c r="R26" s="49"/>
    </row>
    <row r="27" spans="1:18" s="50" customFormat="1" ht="9.6" customHeight="1">
      <c r="A27" s="52">
        <v>11</v>
      </c>
      <c r="B27" s="40" t="str">
        <f>IF($D27="","",VLOOKUP($D27,#REF!,15))</f>
        <v/>
      </c>
      <c r="C27" s="40" t="str">
        <f>IF($D27="","",VLOOKUP($D27,#REF!,16))</f>
        <v/>
      </c>
      <c r="D27" s="41"/>
      <c r="E27" s="40" t="s">
        <v>18</v>
      </c>
      <c r="F27" s="40"/>
      <c r="G27" s="40"/>
      <c r="H27" s="40" t="str">
        <f>IF($D27="","",VLOOKUP($D27,#REF!,4))</f>
        <v/>
      </c>
      <c r="I27" s="43"/>
      <c r="J27" s="44"/>
      <c r="K27" s="66"/>
      <c r="L27" s="44" t="s">
        <v>109</v>
      </c>
      <c r="M27" s="67"/>
      <c r="N27" s="65"/>
      <c r="O27" s="67"/>
      <c r="P27" s="47"/>
      <c r="Q27" s="48"/>
      <c r="R27" s="49"/>
    </row>
    <row r="28" spans="1:18" s="50" customFormat="1" ht="9.6" customHeight="1">
      <c r="A28" s="39"/>
      <c r="B28" s="53"/>
      <c r="C28" s="53"/>
      <c r="D28" s="61"/>
      <c r="E28" s="44"/>
      <c r="F28" s="44"/>
      <c r="G28" s="54"/>
      <c r="H28" s="55" t="s">
        <v>19</v>
      </c>
      <c r="I28" s="56" t="s">
        <v>129</v>
      </c>
      <c r="J28" s="57" t="str">
        <f>UPPER(IF(OR(I28="a",I28="as"),E27,IF(OR(I28="b",I28="bs"),E29,)))</f>
        <v>MOORE</v>
      </c>
      <c r="K28" s="68"/>
      <c r="L28" s="44"/>
      <c r="M28" s="67"/>
      <c r="N28" s="65"/>
      <c r="O28" s="67"/>
      <c r="P28" s="47"/>
      <c r="Q28" s="48"/>
      <c r="R28" s="49"/>
    </row>
    <row r="29" spans="1:18" s="50" customFormat="1" ht="9.6" customHeight="1">
      <c r="A29" s="39">
        <v>12</v>
      </c>
      <c r="B29" s="40"/>
      <c r="C29" s="40"/>
      <c r="D29" s="41">
        <v>3</v>
      </c>
      <c r="E29" s="42" t="s">
        <v>110</v>
      </c>
      <c r="F29" s="42" t="s">
        <v>111</v>
      </c>
      <c r="G29" s="42"/>
      <c r="H29" s="42"/>
      <c r="I29" s="69"/>
      <c r="J29" s="44"/>
      <c r="K29" s="44"/>
      <c r="L29" s="44"/>
      <c r="M29" s="67"/>
      <c r="N29" s="65"/>
      <c r="O29" s="67"/>
      <c r="P29" s="47"/>
      <c r="Q29" s="48"/>
      <c r="R29" s="49"/>
    </row>
    <row r="30" spans="1:18" s="50" customFormat="1" ht="9.6" customHeight="1">
      <c r="A30" s="52"/>
      <c r="B30" s="53"/>
      <c r="C30" s="53"/>
      <c r="D30" s="61"/>
      <c r="E30" s="44"/>
      <c r="F30" s="44"/>
      <c r="G30" s="54"/>
      <c r="H30" s="70"/>
      <c r="I30" s="62"/>
      <c r="J30" s="44"/>
      <c r="K30" s="44"/>
      <c r="L30" s="55" t="s">
        <v>19</v>
      </c>
      <c r="M30" s="63" t="s">
        <v>129</v>
      </c>
      <c r="N30" s="57" t="str">
        <f>UPPER(IF(OR(M30="a",M30="as"),L26,IF(OR(M30="b",M30="bs"),L34,)))</f>
        <v>PHILLIPS</v>
      </c>
      <c r="O30" s="75"/>
      <c r="P30" s="47"/>
      <c r="Q30" s="48"/>
      <c r="R30" s="49"/>
    </row>
    <row r="31" spans="1:18" s="50" customFormat="1" ht="9.6" customHeight="1">
      <c r="A31" s="52">
        <v>13</v>
      </c>
      <c r="B31" s="40" t="str">
        <f>IF($D31="","",VLOOKUP($D31,#REF!,15))</f>
        <v/>
      </c>
      <c r="C31" s="40" t="str">
        <f>IF($D31="","",VLOOKUP($D31,#REF!,16))</f>
        <v/>
      </c>
      <c r="D31" s="41"/>
      <c r="E31" s="40" t="s">
        <v>130</v>
      </c>
      <c r="F31" s="40" t="s">
        <v>131</v>
      </c>
      <c r="G31" s="40"/>
      <c r="H31" s="40" t="str">
        <f>IF($D31="","",VLOOKUP($D31,#REF!,4))</f>
        <v/>
      </c>
      <c r="I31" s="71"/>
      <c r="J31" s="44"/>
      <c r="K31" s="44"/>
      <c r="L31" s="44"/>
      <c r="M31" s="67"/>
      <c r="N31" s="44" t="s">
        <v>109</v>
      </c>
      <c r="O31" s="65"/>
      <c r="P31" s="47"/>
      <c r="Q31" s="48"/>
      <c r="R31" s="49"/>
    </row>
    <row r="32" spans="1:18" s="50" customFormat="1" ht="9.6" customHeight="1">
      <c r="A32" s="52"/>
      <c r="B32" s="53"/>
      <c r="C32" s="53"/>
      <c r="D32" s="61"/>
      <c r="E32" s="44"/>
      <c r="F32" s="44"/>
      <c r="G32" s="54"/>
      <c r="H32" s="55" t="s">
        <v>19</v>
      </c>
      <c r="I32" s="56" t="s">
        <v>22</v>
      </c>
      <c r="J32" s="57" t="str">
        <f>UPPER(IF(OR(I32="a",I32="as"),E31,IF(OR(I32="b",I32="bs"),E33,)))</f>
        <v>MEADE</v>
      </c>
      <c r="K32" s="57"/>
      <c r="L32" s="44"/>
      <c r="M32" s="67"/>
      <c r="N32" s="65"/>
      <c r="O32" s="65"/>
      <c r="P32" s="47"/>
      <c r="Q32" s="48"/>
      <c r="R32" s="49"/>
    </row>
    <row r="33" spans="1:18" s="50" customFormat="1" ht="9.6" customHeight="1">
      <c r="A33" s="52">
        <v>14</v>
      </c>
      <c r="B33" s="40" t="str">
        <f>IF($D33="","",VLOOKUP($D33,#REF!,15))</f>
        <v/>
      </c>
      <c r="C33" s="40" t="str">
        <f>IF($D33="","",VLOOKUP($D33,#REF!,16))</f>
        <v/>
      </c>
      <c r="D33" s="41"/>
      <c r="E33" s="40" t="s">
        <v>27</v>
      </c>
      <c r="F33" s="40" t="s">
        <v>28</v>
      </c>
      <c r="G33" s="40"/>
      <c r="H33" s="40" t="str">
        <f>IF($D33="","",VLOOKUP($D33,#REF!,4))</f>
        <v/>
      </c>
      <c r="I33" s="59"/>
      <c r="J33" s="44" t="s">
        <v>132</v>
      </c>
      <c r="K33" s="60"/>
      <c r="L33" s="44"/>
      <c r="M33" s="67"/>
      <c r="N33" s="65"/>
      <c r="O33" s="65"/>
      <c r="P33" s="47"/>
      <c r="Q33" s="48"/>
      <c r="R33" s="49"/>
    </row>
    <row r="34" spans="1:18" s="50" customFormat="1" ht="9.6" customHeight="1">
      <c r="A34" s="52"/>
      <c r="B34" s="53"/>
      <c r="C34" s="53"/>
      <c r="D34" s="61"/>
      <c r="E34" s="44"/>
      <c r="F34" s="44"/>
      <c r="G34" s="54"/>
      <c r="H34" s="44"/>
      <c r="I34" s="62"/>
      <c r="J34" s="55" t="s">
        <v>19</v>
      </c>
      <c r="K34" s="63" t="s">
        <v>129</v>
      </c>
      <c r="L34" s="57" t="str">
        <f>UPPER(IF(OR(K34="a",K34="as"),J32,IF(OR(K34="b",K34="bs"),J36,)))</f>
        <v>PHILLIPS</v>
      </c>
      <c r="M34" s="75"/>
      <c r="N34" s="65"/>
      <c r="O34" s="65"/>
      <c r="P34" s="47"/>
      <c r="Q34" s="48"/>
      <c r="R34" s="49"/>
    </row>
    <row r="35" spans="1:18" s="50" customFormat="1" ht="9.6" customHeight="1">
      <c r="A35" s="52">
        <v>15</v>
      </c>
      <c r="B35" s="40" t="str">
        <f>IF($D35="","",VLOOKUP($D35,#REF!,15))</f>
        <v/>
      </c>
      <c r="C35" s="40" t="str">
        <f>IF($D35="","",VLOOKUP($D35,#REF!,16))</f>
        <v/>
      </c>
      <c r="D35" s="41"/>
      <c r="E35" s="40" t="s">
        <v>18</v>
      </c>
      <c r="F35" s="40"/>
      <c r="G35" s="40"/>
      <c r="H35" s="40" t="str">
        <f>IF($D35="","",VLOOKUP($D35,#REF!,4))</f>
        <v/>
      </c>
      <c r="I35" s="43"/>
      <c r="J35" s="44"/>
      <c r="K35" s="66"/>
      <c r="L35" s="44" t="s">
        <v>247</v>
      </c>
      <c r="M35" s="65"/>
      <c r="N35" s="65"/>
      <c r="O35" s="65"/>
      <c r="P35" s="47"/>
      <c r="Q35" s="48"/>
      <c r="R35" s="49"/>
    </row>
    <row r="36" spans="1:18" s="50" customFormat="1" ht="9.6" customHeight="1">
      <c r="A36" s="52"/>
      <c r="B36" s="53"/>
      <c r="C36" s="53"/>
      <c r="D36" s="53"/>
      <c r="E36" s="44"/>
      <c r="F36" s="44"/>
      <c r="G36" s="54"/>
      <c r="H36" s="55" t="s">
        <v>19</v>
      </c>
      <c r="I36" s="56" t="s">
        <v>129</v>
      </c>
      <c r="J36" s="57" t="str">
        <f>UPPER(IF(OR(I36="a",I36="as"),E35,IF(OR(I36="b",I36="bs"),E37,)))</f>
        <v>PHILLIPS</v>
      </c>
      <c r="K36" s="68"/>
      <c r="L36" s="44"/>
      <c r="M36" s="65"/>
      <c r="N36" s="65"/>
      <c r="O36" s="65"/>
      <c r="P36" s="47"/>
      <c r="Q36" s="48"/>
      <c r="R36" s="49"/>
    </row>
    <row r="37" spans="1:18" s="50" customFormat="1" ht="9.6" customHeight="1">
      <c r="A37" s="39">
        <v>16</v>
      </c>
      <c r="B37" s="40"/>
      <c r="C37" s="40"/>
      <c r="D37" s="41">
        <v>2</v>
      </c>
      <c r="E37" s="42" t="s">
        <v>99</v>
      </c>
      <c r="F37" s="42" t="s">
        <v>100</v>
      </c>
      <c r="G37" s="40"/>
      <c r="H37" s="42"/>
      <c r="I37" s="69"/>
      <c r="J37" s="44"/>
      <c r="K37" s="44"/>
      <c r="L37" s="44"/>
      <c r="M37" s="65"/>
      <c r="N37" s="65"/>
      <c r="O37" s="65"/>
      <c r="P37" s="47"/>
      <c r="Q37" s="48"/>
      <c r="R37" s="49"/>
    </row>
    <row r="38" spans="1:18" s="83" customFormat="1" ht="6.75" customHeight="1">
      <c r="A38" s="77"/>
      <c r="B38" s="77"/>
      <c r="C38" s="77"/>
      <c r="D38" s="77"/>
      <c r="E38" s="78"/>
      <c r="F38" s="78"/>
      <c r="G38" s="78"/>
      <c r="H38" s="78"/>
      <c r="I38" s="79"/>
      <c r="J38" s="80"/>
      <c r="K38" s="81"/>
      <c r="L38" s="80"/>
      <c r="M38" s="81"/>
      <c r="N38" s="80"/>
      <c r="O38" s="81"/>
      <c r="P38" s="80"/>
      <c r="Q38" s="81"/>
      <c r="R38" s="82"/>
    </row>
    <row r="39" spans="1:18" s="96" customFormat="1" ht="10.5" customHeight="1">
      <c r="A39" s="84" t="s">
        <v>33</v>
      </c>
      <c r="B39" s="85"/>
      <c r="C39" s="86"/>
      <c r="D39" s="87" t="s">
        <v>34</v>
      </c>
      <c r="E39" s="88" t="s">
        <v>35</v>
      </c>
      <c r="F39" s="87"/>
      <c r="G39" s="89"/>
      <c r="H39" s="90"/>
      <c r="I39" s="87" t="s">
        <v>34</v>
      </c>
      <c r="J39" s="88" t="s">
        <v>36</v>
      </c>
      <c r="K39" s="91"/>
      <c r="L39" s="88" t="s">
        <v>37</v>
      </c>
      <c r="M39" s="92"/>
      <c r="N39" s="93" t="s">
        <v>38</v>
      </c>
      <c r="O39" s="93"/>
      <c r="P39" s="94"/>
      <c r="Q39" s="95"/>
    </row>
    <row r="40" spans="1:18" s="96" customFormat="1" ht="9" customHeight="1">
      <c r="A40" s="97" t="s">
        <v>39</v>
      </c>
      <c r="B40" s="98"/>
      <c r="C40" s="99"/>
      <c r="D40" s="100">
        <v>1</v>
      </c>
      <c r="E40" s="101" t="s">
        <v>59</v>
      </c>
      <c r="F40" s="102"/>
      <c r="G40" s="101"/>
      <c r="H40" s="103"/>
      <c r="I40" s="104" t="s">
        <v>40</v>
      </c>
      <c r="J40" s="98"/>
      <c r="K40" s="105"/>
      <c r="L40" s="98"/>
      <c r="M40" s="106"/>
      <c r="N40" s="107" t="s">
        <v>41</v>
      </c>
      <c r="O40" s="108"/>
      <c r="P40" s="108"/>
      <c r="Q40" s="109"/>
    </row>
    <row r="41" spans="1:18" s="96" customFormat="1" ht="9" customHeight="1">
      <c r="A41" s="97" t="s">
        <v>42</v>
      </c>
      <c r="B41" s="98"/>
      <c r="C41" s="99"/>
      <c r="D41" s="100">
        <v>2</v>
      </c>
      <c r="E41" s="101" t="s">
        <v>99</v>
      </c>
      <c r="F41" s="102"/>
      <c r="G41" s="101"/>
      <c r="H41" s="103"/>
      <c r="I41" s="104" t="s">
        <v>43</v>
      </c>
      <c r="J41" s="98"/>
      <c r="K41" s="105"/>
      <c r="L41" s="98"/>
      <c r="M41" s="106"/>
      <c r="N41" s="110"/>
      <c r="O41" s="111"/>
      <c r="P41" s="112"/>
      <c r="Q41" s="113"/>
    </row>
    <row r="42" spans="1:18" s="96" customFormat="1" ht="9" customHeight="1">
      <c r="A42" s="114" t="s">
        <v>44</v>
      </c>
      <c r="B42" s="112"/>
      <c r="C42" s="115"/>
      <c r="D42" s="100">
        <v>3</v>
      </c>
      <c r="E42" s="101" t="s">
        <v>110</v>
      </c>
      <c r="F42" s="102"/>
      <c r="G42" s="101"/>
      <c r="H42" s="103"/>
      <c r="I42" s="104" t="s">
        <v>45</v>
      </c>
      <c r="J42" s="98"/>
      <c r="K42" s="105"/>
      <c r="L42" s="98"/>
      <c r="M42" s="106"/>
      <c r="N42" s="107" t="s">
        <v>46</v>
      </c>
      <c r="O42" s="108"/>
      <c r="P42" s="108"/>
      <c r="Q42" s="109"/>
    </row>
    <row r="43" spans="1:18" s="96" customFormat="1" ht="9" customHeight="1">
      <c r="A43" s="116"/>
      <c r="B43" s="27"/>
      <c r="C43" s="117"/>
      <c r="D43" s="100">
        <v>4</v>
      </c>
      <c r="E43" s="101" t="s">
        <v>115</v>
      </c>
      <c r="F43" s="102"/>
      <c r="G43" s="101"/>
      <c r="H43" s="103"/>
      <c r="I43" s="104" t="s">
        <v>47</v>
      </c>
      <c r="J43" s="98"/>
      <c r="K43" s="105"/>
      <c r="L43" s="98"/>
      <c r="M43" s="106"/>
      <c r="N43" s="98"/>
      <c r="O43" s="105"/>
      <c r="P43" s="98"/>
      <c r="Q43" s="106"/>
    </row>
    <row r="44" spans="1:18" s="96" customFormat="1" ht="9" customHeight="1">
      <c r="A44" s="118" t="s">
        <v>48</v>
      </c>
      <c r="B44" s="119"/>
      <c r="C44" s="120"/>
      <c r="D44" s="100"/>
      <c r="E44" s="101"/>
      <c r="F44" s="102"/>
      <c r="G44" s="101"/>
      <c r="H44" s="103"/>
      <c r="I44" s="104" t="s">
        <v>49</v>
      </c>
      <c r="J44" s="98"/>
      <c r="K44" s="105"/>
      <c r="L44" s="98"/>
      <c r="M44" s="106"/>
      <c r="N44" s="112"/>
      <c r="O44" s="111"/>
      <c r="P44" s="112"/>
      <c r="Q44" s="113"/>
    </row>
    <row r="45" spans="1:18" s="96" customFormat="1" ht="9" customHeight="1">
      <c r="A45" s="97" t="s">
        <v>39</v>
      </c>
      <c r="B45" s="98"/>
      <c r="C45" s="99"/>
      <c r="D45" s="100"/>
      <c r="E45" s="101"/>
      <c r="F45" s="102"/>
      <c r="G45" s="101"/>
      <c r="H45" s="103"/>
      <c r="I45" s="104" t="s">
        <v>50</v>
      </c>
      <c r="J45" s="98"/>
      <c r="K45" s="105"/>
      <c r="L45" s="98"/>
      <c r="M45" s="106"/>
      <c r="N45" s="107" t="s">
        <v>51</v>
      </c>
      <c r="O45" s="108"/>
      <c r="P45" s="108"/>
      <c r="Q45" s="109"/>
    </row>
    <row r="46" spans="1:18" s="96" customFormat="1" ht="9" customHeight="1">
      <c r="A46" s="97" t="s">
        <v>52</v>
      </c>
      <c r="B46" s="98"/>
      <c r="C46" s="121"/>
      <c r="D46" s="100"/>
      <c r="E46" s="101"/>
      <c r="F46" s="102"/>
      <c r="G46" s="101"/>
      <c r="H46" s="103"/>
      <c r="I46" s="104" t="s">
        <v>53</v>
      </c>
      <c r="J46" s="98"/>
      <c r="K46" s="105"/>
      <c r="L46" s="98"/>
      <c r="M46" s="106"/>
      <c r="N46" s="98"/>
      <c r="O46" s="105"/>
      <c r="P46" s="98"/>
      <c r="Q46" s="106"/>
    </row>
    <row r="47" spans="1:18" s="96" customFormat="1" ht="9" customHeight="1">
      <c r="A47" s="114" t="s">
        <v>54</v>
      </c>
      <c r="B47" s="112"/>
      <c r="C47" s="122"/>
      <c r="D47" s="123"/>
      <c r="E47" s="124"/>
      <c r="F47" s="125"/>
      <c r="G47" s="124"/>
      <c r="H47" s="126"/>
      <c r="I47" s="127" t="s">
        <v>55</v>
      </c>
      <c r="J47" s="112"/>
      <c r="K47" s="111"/>
      <c r="L47" s="112"/>
      <c r="M47" s="113"/>
      <c r="N47" s="112" t="str">
        <f>Q4</f>
        <v>Anthony Jameson/Chester Dalrymple</v>
      </c>
      <c r="O47" s="111"/>
      <c r="P47" s="112"/>
      <c r="Q47" s="128" t="e">
        <f>MIN(4,#REF!)</f>
        <v>#REF!</v>
      </c>
    </row>
  </sheetData>
  <mergeCells count="1">
    <mergeCell ref="A4:C4"/>
  </mergeCells>
  <conditionalFormatting sqref="G23 G25 G27 G29 G31 G33 G35 G37 G7 G9 G11 G13 G15 G17 G19 G21">
    <cfRule type="expression" dxfId="54" priority="11" stopIfTrue="1">
      <formula>AND($D7&lt;9,$C7&gt;0)</formula>
    </cfRule>
  </conditionalFormatting>
  <conditionalFormatting sqref="H24 H32 H36 J10 H28 L14 J18 J26 J34 L30 H8 H16 H20 H12 N22">
    <cfRule type="expression" dxfId="53" priority="8" stopIfTrue="1">
      <formula>AND($N$1="CU",H8="Umpire")</formula>
    </cfRule>
    <cfRule type="expression" dxfId="52" priority="9" stopIfTrue="1">
      <formula>AND($N$1="CU",H8&lt;&gt;"Umpire",I8&lt;&gt;"")</formula>
    </cfRule>
    <cfRule type="expression" dxfId="51" priority="10" stopIfTrue="1">
      <formula>AND($N$1="CU",H8&lt;&gt;"Umpire")</formula>
    </cfRule>
  </conditionalFormatting>
  <conditionalFormatting sqref="L10 L18 L26 L34 N30 N14 P22 J8 J12 J16 J20 J24 J28 J32 J36">
    <cfRule type="expression" dxfId="50" priority="6" stopIfTrue="1">
      <formula>I8="as"</formula>
    </cfRule>
    <cfRule type="expression" dxfId="49" priority="7" stopIfTrue="1">
      <formula>I8="bs"</formula>
    </cfRule>
  </conditionalFormatting>
  <conditionalFormatting sqref="B7 B9 B11 B13 B15 B17 B19 B21 B23 B25 B27 B29 B31 B33 B35 B37">
    <cfRule type="cellIs" dxfId="48" priority="4" stopIfTrue="1" operator="equal">
      <formula>"QA"</formula>
    </cfRule>
    <cfRule type="cellIs" dxfId="47" priority="5" stopIfTrue="1" operator="equal">
      <formula>"DA"</formula>
    </cfRule>
  </conditionalFormatting>
  <conditionalFormatting sqref="Q47 I8 I12 I16 I20 I24 I28 I32 I36 M30 M14 K10 K34 K18 K26 O22">
    <cfRule type="expression" dxfId="46" priority="3" stopIfTrue="1">
      <formula>$N$1="CU"</formula>
    </cfRule>
  </conditionalFormatting>
  <conditionalFormatting sqref="E35 E37 E25 E33 E31 E29 E27 E23 E19 E21 E9 E17 E15 E13 E11 E7">
    <cfRule type="cellIs" dxfId="45" priority="2" stopIfTrue="1" operator="equal">
      <formula>"Bye"</formula>
    </cfRule>
  </conditionalFormatting>
  <conditionalFormatting sqref="D7 D9 D11 D13 D15 D17 D19 D21 D23 D25 D27 D29 D31 D33 D35 D37">
    <cfRule type="expression" dxfId="44" priority="1" stopIfTrue="1">
      <formula>$D7&lt;5</formula>
    </cfRule>
  </conditionalFormatting>
  <dataValidations count="1">
    <dataValidation type="list" allowBlank="1" showInputMessage="1" sqref="H36 N22 L14 J10 J18 J26 J34 L30 H16 H12 H8 H20 H32 H28 H24">
      <formula1>$T$7:$T$16</formula1>
    </dataValidation>
  </dataValidations>
  <printOptions horizontalCentered="1"/>
  <pageMargins left="0.35" right="0.35" top="0.39" bottom="0.39" header="0" footer="0"/>
  <pageSetup scale="120" orientation="landscape" horizontalDpi="4294967294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42">
    <tabColor theme="5"/>
  </sheetPr>
  <dimension ref="A1:T47"/>
  <sheetViews>
    <sheetView showGridLines="0" showZeros="0" tabSelected="1" workbookViewId="0">
      <selection activeCell="Z29" sqref="Z29"/>
    </sheetView>
  </sheetViews>
  <sheetFormatPr defaultRowHeight="12.75"/>
  <cols>
    <col min="1" max="1" width="3.28515625" customWidth="1"/>
    <col min="2" max="3" width="6.1406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29" customWidth="1"/>
    <col min="10" max="10" width="10.7109375" customWidth="1"/>
    <col min="11" max="11" width="1.7109375" style="129" customWidth="1"/>
    <col min="12" max="12" width="13" customWidth="1"/>
    <col min="13" max="13" width="1.7109375" style="130" customWidth="1"/>
    <col min="14" max="14" width="13.7109375" customWidth="1"/>
    <col min="15" max="15" width="1.7109375" style="129" customWidth="1"/>
    <col min="16" max="16" width="12.5703125" customWidth="1"/>
    <col min="17" max="17" width="1.7109375" style="130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7" customFormat="1" ht="21.75" customHeight="1">
      <c r="A1" s="141" t="str">
        <f>'[1]Week SetUp'!$A$6</f>
        <v>CHETWYND Lawn Tennis Club - Steve Thomas Int'l Senior Tennis Tourn. 2018</v>
      </c>
      <c r="B1" s="2"/>
      <c r="C1" s="3"/>
      <c r="D1" s="3"/>
      <c r="E1" s="3"/>
      <c r="F1" s="3"/>
      <c r="G1" s="3"/>
      <c r="H1" s="3"/>
      <c r="I1" s="4"/>
      <c r="J1" s="5"/>
      <c r="K1" s="5"/>
      <c r="L1" s="6"/>
      <c r="M1" s="4"/>
      <c r="N1" s="4" t="s">
        <v>0</v>
      </c>
      <c r="O1" s="4"/>
      <c r="P1" s="3"/>
      <c r="Q1" s="4"/>
    </row>
    <row r="2" spans="1:20" s="13" customFormat="1" ht="18">
      <c r="A2" s="8">
        <f>'[1]Week SetUp'!$A$8</f>
        <v>0</v>
      </c>
      <c r="B2" s="8"/>
      <c r="C2" s="8"/>
      <c r="D2" s="8"/>
      <c r="E2" s="8"/>
      <c r="F2" s="9"/>
      <c r="G2" s="10"/>
      <c r="H2" s="10"/>
      <c r="I2" s="11"/>
      <c r="J2" s="12" t="s">
        <v>133</v>
      </c>
      <c r="K2" s="5"/>
      <c r="L2" s="5"/>
      <c r="M2" s="11"/>
      <c r="N2" s="10"/>
      <c r="O2" s="11"/>
      <c r="P2" s="10"/>
      <c r="Q2" s="11"/>
    </row>
    <row r="3" spans="1:20" s="18" customFormat="1" ht="11.25" customHeight="1">
      <c r="A3" s="14" t="s">
        <v>2</v>
      </c>
      <c r="B3" s="14"/>
      <c r="C3" s="14"/>
      <c r="D3" s="14"/>
      <c r="E3" s="14"/>
      <c r="F3" s="14" t="s">
        <v>3</v>
      </c>
      <c r="G3" s="14"/>
      <c r="H3" s="14"/>
      <c r="I3" s="15"/>
      <c r="J3" s="16"/>
      <c r="K3" s="15"/>
      <c r="L3" s="16" t="s">
        <v>4</v>
      </c>
      <c r="M3" s="15"/>
      <c r="N3" s="14"/>
      <c r="O3" s="15"/>
      <c r="P3" s="14"/>
      <c r="Q3" s="17" t="s">
        <v>5</v>
      </c>
    </row>
    <row r="4" spans="1:20" s="26" customFormat="1" ht="11.25" customHeight="1" thickBot="1">
      <c r="A4" s="264" t="str">
        <f>'[1]Week SetUp'!$A$10</f>
        <v>18th -21st MAY  2018</v>
      </c>
      <c r="B4" s="264"/>
      <c r="C4" s="264"/>
      <c r="D4" s="19"/>
      <c r="E4" s="19"/>
      <c r="F4" s="20" t="str">
        <f>'[1]Week SetUp'!$C$10</f>
        <v>National Racquet Centre, Tacarigua</v>
      </c>
      <c r="G4" s="21"/>
      <c r="H4" s="19"/>
      <c r="I4" s="22"/>
      <c r="J4" s="23">
        <f>'[1]Week SetUp'!$D$10</f>
        <v>0</v>
      </c>
      <c r="K4" s="22"/>
      <c r="L4" s="24" t="str">
        <f>'[1]Week SetUp'!$A$12</f>
        <v>Anthony Jeremiah</v>
      </c>
      <c r="M4" s="22"/>
      <c r="N4" s="19"/>
      <c r="O4" s="22"/>
      <c r="P4" s="19"/>
      <c r="Q4" s="25" t="str">
        <f>'[1]Week SetUp'!$E$10</f>
        <v>Anthony Jameson/Chester Dalrymple</v>
      </c>
    </row>
    <row r="5" spans="1:20" s="18" customFormat="1" ht="9">
      <c r="A5" s="27"/>
      <c r="B5" s="28" t="s">
        <v>6</v>
      </c>
      <c r="C5" s="28" t="s">
        <v>7</v>
      </c>
      <c r="D5" s="28" t="s">
        <v>8</v>
      </c>
      <c r="E5" s="29" t="s">
        <v>9</v>
      </c>
      <c r="F5" s="29" t="s">
        <v>10</v>
      </c>
      <c r="G5" s="29"/>
      <c r="H5" s="29" t="s">
        <v>11</v>
      </c>
      <c r="I5" s="29"/>
      <c r="J5" s="28" t="s">
        <v>58</v>
      </c>
      <c r="K5" s="30"/>
      <c r="L5" s="28" t="s">
        <v>12</v>
      </c>
      <c r="M5" s="30"/>
      <c r="N5" s="28" t="s">
        <v>13</v>
      </c>
      <c r="O5" s="30"/>
      <c r="P5" s="28" t="s">
        <v>14</v>
      </c>
      <c r="Q5" s="31"/>
    </row>
    <row r="6" spans="1:20" s="18" customFormat="1" ht="3.75" customHeight="1" thickBot="1">
      <c r="A6" s="32"/>
      <c r="B6" s="33"/>
      <c r="C6" s="34"/>
      <c r="D6" s="33"/>
      <c r="E6" s="35"/>
      <c r="F6" s="35"/>
      <c r="G6" s="36"/>
      <c r="H6" s="35"/>
      <c r="I6" s="37"/>
      <c r="J6" s="33"/>
      <c r="K6" s="37"/>
      <c r="L6" s="33"/>
      <c r="M6" s="37"/>
      <c r="N6" s="33"/>
      <c r="O6" s="37"/>
      <c r="P6" s="33"/>
      <c r="Q6" s="38"/>
    </row>
    <row r="7" spans="1:20" s="50" customFormat="1" ht="10.5" customHeight="1">
      <c r="A7" s="39">
        <v>1</v>
      </c>
      <c r="B7" s="40"/>
      <c r="C7" s="40"/>
      <c r="D7" s="41">
        <v>1</v>
      </c>
      <c r="E7" s="42" t="s">
        <v>69</v>
      </c>
      <c r="F7" s="42" t="s">
        <v>134</v>
      </c>
      <c r="G7" s="42"/>
      <c r="H7" s="42"/>
      <c r="I7" s="43"/>
      <c r="J7" s="44"/>
      <c r="K7" s="44"/>
      <c r="L7" s="44"/>
      <c r="M7" s="44"/>
      <c r="N7" s="45"/>
      <c r="O7" s="46"/>
      <c r="P7" s="47"/>
      <c r="Q7" s="48"/>
      <c r="R7" s="49"/>
      <c r="T7" s="51" t="e">
        <f>#REF!</f>
        <v>#REF!</v>
      </c>
    </row>
    <row r="8" spans="1:20" s="50" customFormat="1" ht="9.6" customHeight="1">
      <c r="A8" s="52"/>
      <c r="B8" s="53"/>
      <c r="C8" s="53"/>
      <c r="D8" s="53"/>
      <c r="E8" s="44"/>
      <c r="F8" s="44"/>
      <c r="G8" s="54"/>
      <c r="H8" s="55" t="s">
        <v>19</v>
      </c>
      <c r="I8" s="56" t="s">
        <v>61</v>
      </c>
      <c r="J8" s="57" t="str">
        <f>UPPER(IF(OR(I8="a",I8="as"),E7,IF(OR(I8="b",I8="bs"),E9,)))</f>
        <v>MOHAMMED</v>
      </c>
      <c r="K8" s="57"/>
      <c r="L8" s="44"/>
      <c r="M8" s="44"/>
      <c r="N8" s="45"/>
      <c r="O8" s="46"/>
      <c r="P8" s="47"/>
      <c r="Q8" s="48"/>
      <c r="R8" s="49"/>
      <c r="T8" s="58" t="e">
        <f>#REF!</f>
        <v>#REF!</v>
      </c>
    </row>
    <row r="9" spans="1:20" s="50" customFormat="1" ht="9.6" customHeight="1">
      <c r="A9" s="52">
        <v>2</v>
      </c>
      <c r="B9" s="40" t="str">
        <f>IF($D9="","",VLOOKUP($D9,#REF!,15))</f>
        <v/>
      </c>
      <c r="C9" s="40" t="str">
        <f>IF($D9="","",VLOOKUP($D9,#REF!,16))</f>
        <v/>
      </c>
      <c r="D9" s="41"/>
      <c r="E9" s="40" t="s">
        <v>18</v>
      </c>
      <c r="F9" s="40"/>
      <c r="G9" s="40"/>
      <c r="H9" s="40" t="str">
        <f>IF($D9="","",VLOOKUP($D9,#REF!,4))</f>
        <v/>
      </c>
      <c r="I9" s="59"/>
      <c r="J9" s="44"/>
      <c r="K9" s="60"/>
      <c r="L9" s="44"/>
      <c r="M9" s="44"/>
      <c r="N9" s="45"/>
      <c r="O9" s="46"/>
      <c r="P9" s="47"/>
      <c r="Q9" s="48"/>
      <c r="R9" s="49"/>
      <c r="T9" s="58" t="e">
        <f>#REF!</f>
        <v>#REF!</v>
      </c>
    </row>
    <row r="10" spans="1:20" s="50" customFormat="1" ht="9.6" customHeight="1">
      <c r="A10" s="52"/>
      <c r="B10" s="53"/>
      <c r="C10" s="53"/>
      <c r="D10" s="61"/>
      <c r="E10" s="44"/>
      <c r="F10" s="44"/>
      <c r="G10" s="54"/>
      <c r="H10" s="44"/>
      <c r="I10" s="62"/>
      <c r="J10" s="55" t="s">
        <v>19</v>
      </c>
      <c r="K10" s="63" t="s">
        <v>61</v>
      </c>
      <c r="L10" s="57" t="str">
        <f>UPPER(IF(OR(K10="a",K10="as"),J8,IF(OR(K10="b",K10="bs"),J12,)))</f>
        <v>MOHAMMED</v>
      </c>
      <c r="M10" s="64"/>
      <c r="N10" s="65"/>
      <c r="O10" s="65"/>
      <c r="P10" s="47"/>
      <c r="Q10" s="48"/>
      <c r="R10" s="49"/>
      <c r="T10" s="58" t="e">
        <f>#REF!</f>
        <v>#REF!</v>
      </c>
    </row>
    <row r="11" spans="1:20" s="50" customFormat="1" ht="9.6" customHeight="1">
      <c r="A11" s="52">
        <v>3</v>
      </c>
      <c r="B11" s="40"/>
      <c r="C11" s="40"/>
      <c r="D11" s="41"/>
      <c r="E11" s="40" t="s">
        <v>135</v>
      </c>
      <c r="F11" s="40" t="s">
        <v>136</v>
      </c>
      <c r="G11" s="40"/>
      <c r="H11" s="40"/>
      <c r="I11" s="43"/>
      <c r="J11" s="44"/>
      <c r="K11" s="66"/>
      <c r="L11" s="44" t="s">
        <v>246</v>
      </c>
      <c r="M11" s="67"/>
      <c r="N11" s="65"/>
      <c r="O11" s="65"/>
      <c r="P11" s="47"/>
      <c r="Q11" s="48"/>
      <c r="R11" s="49"/>
      <c r="T11" s="58" t="e">
        <f>#REF!</f>
        <v>#REF!</v>
      </c>
    </row>
    <row r="12" spans="1:20" s="50" customFormat="1" ht="9.6" customHeight="1">
      <c r="A12" s="52"/>
      <c r="B12" s="53"/>
      <c r="C12" s="53"/>
      <c r="D12" s="61"/>
      <c r="E12" s="44"/>
      <c r="F12" s="44"/>
      <c r="G12" s="54"/>
      <c r="H12" s="55" t="s">
        <v>19</v>
      </c>
      <c r="I12" s="56" t="s">
        <v>125</v>
      </c>
      <c r="J12" s="57" t="str">
        <f>UPPER(IF(OR(I12="a",I12="as"),E11,IF(OR(I12="b",I12="bs"),E13,)))</f>
        <v>FRANCIS</v>
      </c>
      <c r="K12" s="68"/>
      <c r="L12" s="44"/>
      <c r="M12" s="67"/>
      <c r="N12" s="65"/>
      <c r="O12" s="65"/>
      <c r="P12" s="47"/>
      <c r="Q12" s="48"/>
      <c r="R12" s="49"/>
      <c r="T12" s="58" t="e">
        <f>#REF!</f>
        <v>#REF!</v>
      </c>
    </row>
    <row r="13" spans="1:20" s="50" customFormat="1" ht="9.6" customHeight="1">
      <c r="A13" s="52">
        <v>4</v>
      </c>
      <c r="B13" s="40" t="str">
        <f>IF($D13="","",VLOOKUP($D13,#REF!,15))</f>
        <v/>
      </c>
      <c r="C13" s="40" t="str">
        <f>IF($D13="","",VLOOKUP($D13,#REF!,16))</f>
        <v/>
      </c>
      <c r="D13" s="41"/>
      <c r="E13" s="40" t="s">
        <v>137</v>
      </c>
      <c r="F13" s="40" t="s">
        <v>138</v>
      </c>
      <c r="G13" s="40"/>
      <c r="H13" s="40" t="str">
        <f>IF($D13="","",VLOOKUP($D13,#REF!,4))</f>
        <v/>
      </c>
      <c r="I13" s="69"/>
      <c r="J13" s="44" t="s">
        <v>245</v>
      </c>
      <c r="K13" s="44"/>
      <c r="L13" s="44"/>
      <c r="M13" s="67"/>
      <c r="N13" s="65"/>
      <c r="O13" s="65"/>
      <c r="P13" s="47"/>
      <c r="Q13" s="48"/>
      <c r="R13" s="49"/>
      <c r="T13" s="58" t="e">
        <f>#REF!</f>
        <v>#REF!</v>
      </c>
    </row>
    <row r="14" spans="1:20" s="50" customFormat="1" ht="9.6" customHeight="1">
      <c r="A14" s="52"/>
      <c r="B14" s="53"/>
      <c r="C14" s="53"/>
      <c r="D14" s="61"/>
      <c r="E14" s="44"/>
      <c r="F14" s="44"/>
      <c r="G14" s="54"/>
      <c r="H14" s="70"/>
      <c r="I14" s="62"/>
      <c r="J14" s="44"/>
      <c r="K14" s="44"/>
      <c r="L14" s="55" t="s">
        <v>19</v>
      </c>
      <c r="M14" s="63" t="s">
        <v>17</v>
      </c>
      <c r="N14" s="57" t="str">
        <f>UPPER(IF(OR(M14="a",M14="as"),L10,IF(OR(M14="b",M14="bs"),L18,)))</f>
        <v>MOHAMMED</v>
      </c>
      <c r="O14" s="64"/>
      <c r="P14" s="47"/>
      <c r="Q14" s="48"/>
      <c r="R14" s="49"/>
      <c r="T14" s="58" t="e">
        <f>#REF!</f>
        <v>#REF!</v>
      </c>
    </row>
    <row r="15" spans="1:20" s="50" customFormat="1" ht="9.6" customHeight="1">
      <c r="A15" s="39">
        <v>5</v>
      </c>
      <c r="B15" s="40"/>
      <c r="C15" s="40"/>
      <c r="D15" s="41">
        <v>4</v>
      </c>
      <c r="E15" s="42" t="s">
        <v>139</v>
      </c>
      <c r="F15" s="42" t="s">
        <v>253</v>
      </c>
      <c r="G15" s="42"/>
      <c r="H15" s="42"/>
      <c r="I15" s="71"/>
      <c r="J15" s="44"/>
      <c r="K15" s="44"/>
      <c r="L15" s="44"/>
      <c r="M15" s="67"/>
      <c r="N15" s="44" t="s">
        <v>256</v>
      </c>
      <c r="O15" s="67"/>
      <c r="P15" s="47"/>
      <c r="Q15" s="48"/>
      <c r="R15" s="49"/>
      <c r="T15" s="58" t="e">
        <f>#REF!</f>
        <v>#REF!</v>
      </c>
    </row>
    <row r="16" spans="1:20" s="50" customFormat="1" ht="9.6" customHeight="1" thickBot="1">
      <c r="A16" s="52"/>
      <c r="B16" s="53"/>
      <c r="C16" s="53"/>
      <c r="D16" s="61"/>
      <c r="E16" s="44"/>
      <c r="F16" s="44"/>
      <c r="G16" s="54"/>
      <c r="H16" s="55" t="s">
        <v>19</v>
      </c>
      <c r="I16" s="56" t="s">
        <v>61</v>
      </c>
      <c r="J16" s="57" t="str">
        <f>UPPER(IF(OR(I16="a",I16="as"),E15,IF(OR(I16="b",I16="bs"),E17,)))</f>
        <v>LEWIS</v>
      </c>
      <c r="K16" s="57"/>
      <c r="L16" s="44"/>
      <c r="M16" s="67"/>
      <c r="N16" s="65"/>
      <c r="O16" s="67"/>
      <c r="P16" s="47"/>
      <c r="Q16" s="48"/>
      <c r="R16" s="49"/>
      <c r="T16" s="74" t="e">
        <f>#REF!</f>
        <v>#REF!</v>
      </c>
    </row>
    <row r="17" spans="1:18" s="50" customFormat="1" ht="9.6" customHeight="1">
      <c r="A17" s="52">
        <v>6</v>
      </c>
      <c r="B17" s="40" t="str">
        <f>IF($D17="","",VLOOKUP($D17,#REF!,15))</f>
        <v/>
      </c>
      <c r="C17" s="40" t="str">
        <f>IF($D17="","",VLOOKUP($D17,#REF!,16))</f>
        <v/>
      </c>
      <c r="D17" s="41"/>
      <c r="E17" s="40" t="s">
        <v>140</v>
      </c>
      <c r="F17" s="40" t="s">
        <v>141</v>
      </c>
      <c r="G17" s="40"/>
      <c r="H17" s="40" t="str">
        <f>IF($D17="","",VLOOKUP($D17,#REF!,4))</f>
        <v/>
      </c>
      <c r="I17" s="59"/>
      <c r="J17" s="44" t="s">
        <v>109</v>
      </c>
      <c r="K17" s="60"/>
      <c r="L17" s="44"/>
      <c r="M17" s="67"/>
      <c r="N17" s="65"/>
      <c r="O17" s="67"/>
      <c r="P17" s="47"/>
      <c r="Q17" s="48"/>
      <c r="R17" s="49"/>
    </row>
    <row r="18" spans="1:18" s="50" customFormat="1" ht="9.6" customHeight="1">
      <c r="A18" s="52"/>
      <c r="B18" s="53"/>
      <c r="C18" s="53"/>
      <c r="D18" s="61"/>
      <c r="E18" s="44"/>
      <c r="F18" s="44"/>
      <c r="G18" s="54"/>
      <c r="H18" s="44"/>
      <c r="I18" s="62"/>
      <c r="J18" s="55" t="s">
        <v>19</v>
      </c>
      <c r="K18" s="63" t="s">
        <v>125</v>
      </c>
      <c r="L18" s="57" t="str">
        <f>UPPER(IF(OR(K18="a",K18="as"),J16,IF(OR(K18="b",K18="bs"),J20,)))</f>
        <v>WOOLFORD</v>
      </c>
      <c r="M18" s="75"/>
      <c r="N18" s="65"/>
      <c r="O18" s="67"/>
      <c r="P18" s="47"/>
      <c r="Q18" s="48"/>
      <c r="R18" s="49"/>
    </row>
    <row r="19" spans="1:18" s="50" customFormat="1" ht="9.6" customHeight="1">
      <c r="A19" s="52">
        <v>7</v>
      </c>
      <c r="B19" s="40" t="str">
        <f>IF($D19="","",VLOOKUP($D19,#REF!,15))</f>
        <v/>
      </c>
      <c r="C19" s="40" t="str">
        <f>IF($D19="","",VLOOKUP($D19,#REF!,16))</f>
        <v/>
      </c>
      <c r="D19" s="41"/>
      <c r="E19" s="40" t="s">
        <v>240</v>
      </c>
      <c r="F19" s="40" t="s">
        <v>142</v>
      </c>
      <c r="G19" s="40"/>
      <c r="H19" s="40" t="str">
        <f>IF($D19="","",VLOOKUP($D19,#REF!,4))</f>
        <v/>
      </c>
      <c r="I19" s="43"/>
      <c r="J19" s="44"/>
      <c r="K19" s="66"/>
      <c r="L19" s="44" t="s">
        <v>248</v>
      </c>
      <c r="M19" s="65"/>
      <c r="N19" s="65"/>
      <c r="O19" s="67"/>
      <c r="P19" s="47"/>
      <c r="Q19" s="48"/>
      <c r="R19" s="49"/>
    </row>
    <row r="20" spans="1:18" s="50" customFormat="1" ht="9.6" customHeight="1">
      <c r="A20" s="52"/>
      <c r="B20" s="53"/>
      <c r="C20" s="53"/>
      <c r="D20" s="53"/>
      <c r="E20" s="44"/>
      <c r="F20" s="44"/>
      <c r="G20" s="54"/>
      <c r="H20" s="55" t="s">
        <v>19</v>
      </c>
      <c r="I20" s="56"/>
      <c r="J20" s="57" t="s">
        <v>143</v>
      </c>
      <c r="K20" s="68"/>
      <c r="L20" s="44"/>
      <c r="M20" s="65"/>
      <c r="N20" s="65"/>
      <c r="O20" s="67"/>
      <c r="P20" s="47"/>
      <c r="Q20" s="48"/>
      <c r="R20" s="49"/>
    </row>
    <row r="21" spans="1:18" s="50" customFormat="1" ht="9.6" customHeight="1">
      <c r="A21" s="52">
        <v>8</v>
      </c>
      <c r="B21" s="40" t="str">
        <f>IF($D21="","",VLOOKUP($D21,#REF!,15))</f>
        <v/>
      </c>
      <c r="C21" s="40" t="str">
        <f>IF($D21="","",VLOOKUP($D21,#REF!,16))</f>
        <v/>
      </c>
      <c r="D21" s="41"/>
      <c r="E21" s="40" t="s">
        <v>143</v>
      </c>
      <c r="F21" s="40" t="s">
        <v>144</v>
      </c>
      <c r="G21" s="40"/>
      <c r="H21" s="40" t="str">
        <f>IF($D21="","",VLOOKUP($D21,#REF!,4))</f>
        <v/>
      </c>
      <c r="I21" s="69"/>
      <c r="J21" s="44" t="s">
        <v>241</v>
      </c>
      <c r="K21" s="44"/>
      <c r="L21" s="44"/>
      <c r="M21" s="65"/>
      <c r="N21" s="65"/>
      <c r="O21" s="67"/>
      <c r="P21" s="47"/>
      <c r="Q21" s="48"/>
      <c r="R21" s="49"/>
    </row>
    <row r="22" spans="1:18" s="50" customFormat="1" ht="9.6" customHeight="1">
      <c r="A22" s="52"/>
      <c r="B22" s="53"/>
      <c r="C22" s="53"/>
      <c r="D22" s="53"/>
      <c r="E22" s="70"/>
      <c r="F22" s="70"/>
      <c r="G22" s="133"/>
      <c r="H22" s="70"/>
      <c r="I22" s="62"/>
      <c r="J22" s="44"/>
      <c r="K22" s="44"/>
      <c r="L22" s="44"/>
      <c r="M22" s="65"/>
      <c r="N22" s="55" t="s">
        <v>19</v>
      </c>
      <c r="O22" s="63" t="s">
        <v>17</v>
      </c>
      <c r="P22" s="57" t="str">
        <f>UPPER(IF(OR(O22="a",O22="as"),N14,IF(OR(O22="b",O22="bs"),N30,)))</f>
        <v>MOHAMMED</v>
      </c>
      <c r="Q22" s="64"/>
      <c r="R22" s="49"/>
    </row>
    <row r="23" spans="1:18" s="50" customFormat="1" ht="9.6" customHeight="1">
      <c r="A23" s="52">
        <v>9</v>
      </c>
      <c r="B23" s="40" t="str">
        <f>IF($D23="","",VLOOKUP($D23,#REF!,15))</f>
        <v/>
      </c>
      <c r="C23" s="40" t="str">
        <f>IF($D23="","",VLOOKUP($D23,#REF!,16))</f>
        <v/>
      </c>
      <c r="D23" s="41"/>
      <c r="E23" s="40" t="s">
        <v>145</v>
      </c>
      <c r="F23" s="40" t="s">
        <v>146</v>
      </c>
      <c r="G23" s="40"/>
      <c r="H23" s="40" t="str">
        <f>IF($D23="","",VLOOKUP($D23,#REF!,4))</f>
        <v/>
      </c>
      <c r="I23" s="43"/>
      <c r="J23" s="44"/>
      <c r="K23" s="44"/>
      <c r="L23" s="44"/>
      <c r="M23" s="65"/>
      <c r="N23" s="44"/>
      <c r="O23" s="67"/>
      <c r="P23" s="44" t="s">
        <v>267</v>
      </c>
      <c r="Q23" s="65"/>
      <c r="R23" s="49"/>
    </row>
    <row r="24" spans="1:18" s="50" customFormat="1" ht="9.6" customHeight="1">
      <c r="A24" s="52"/>
      <c r="B24" s="53"/>
      <c r="C24" s="53"/>
      <c r="D24" s="53"/>
      <c r="E24" s="44"/>
      <c r="F24" s="44"/>
      <c r="G24" s="54"/>
      <c r="H24" s="55" t="s">
        <v>19</v>
      </c>
      <c r="I24" s="56"/>
      <c r="J24" s="57" t="s">
        <v>147</v>
      </c>
      <c r="K24" s="57"/>
      <c r="L24" s="44"/>
      <c r="M24" s="65"/>
      <c r="N24" s="65"/>
      <c r="O24" s="67"/>
      <c r="P24" s="47"/>
      <c r="Q24" s="48"/>
      <c r="R24" s="49"/>
    </row>
    <row r="25" spans="1:18" s="50" customFormat="1" ht="9.6" customHeight="1">
      <c r="A25" s="52">
        <v>10</v>
      </c>
      <c r="B25" s="40" t="str">
        <f>IF($D25="","",VLOOKUP($D25,#REF!,15))</f>
        <v/>
      </c>
      <c r="C25" s="40" t="str">
        <f>IF($D25="","",VLOOKUP($D25,#REF!,16))</f>
        <v/>
      </c>
      <c r="D25" s="41"/>
      <c r="E25" s="40" t="s">
        <v>147</v>
      </c>
      <c r="F25" s="40" t="s">
        <v>90</v>
      </c>
      <c r="G25" s="40"/>
      <c r="H25" s="40" t="str">
        <f>IF($D25="","",VLOOKUP($D25,#REF!,4))</f>
        <v/>
      </c>
      <c r="I25" s="59"/>
      <c r="J25" s="44" t="s">
        <v>109</v>
      </c>
      <c r="K25" s="60"/>
      <c r="L25" s="44"/>
      <c r="M25" s="65"/>
      <c r="N25" s="65"/>
      <c r="O25" s="67"/>
      <c r="P25" s="47"/>
      <c r="Q25" s="48"/>
      <c r="R25" s="49"/>
    </row>
    <row r="26" spans="1:18" s="50" customFormat="1" ht="9.6" customHeight="1">
      <c r="A26" s="52"/>
      <c r="B26" s="53"/>
      <c r="C26" s="53"/>
      <c r="D26" s="61"/>
      <c r="E26" s="44"/>
      <c r="F26" s="44"/>
      <c r="G26" s="54"/>
      <c r="H26" s="44"/>
      <c r="I26" s="62"/>
      <c r="J26" s="55" t="s">
        <v>19</v>
      </c>
      <c r="K26" s="63" t="s">
        <v>121</v>
      </c>
      <c r="L26" s="57" t="str">
        <f>UPPER(IF(OR(K26="a",K26="as"),J24,IF(OR(K26="b",K26="bs"),J28,)))</f>
        <v>WARD</v>
      </c>
      <c r="M26" s="64"/>
      <c r="N26" s="65"/>
      <c r="O26" s="67"/>
      <c r="P26" s="47"/>
      <c r="Q26" s="48"/>
      <c r="R26" s="49"/>
    </row>
    <row r="27" spans="1:18" s="50" customFormat="1" ht="9.6" customHeight="1">
      <c r="A27" s="52">
        <v>11</v>
      </c>
      <c r="B27" s="40" t="str">
        <f>IF($D27="","",VLOOKUP($D27,#REF!,15))</f>
        <v/>
      </c>
      <c r="C27" s="40" t="str">
        <f>IF($D27="","",VLOOKUP($D27,#REF!,16))</f>
        <v/>
      </c>
      <c r="D27" s="41"/>
      <c r="E27" s="40" t="s">
        <v>18</v>
      </c>
      <c r="F27" s="40"/>
      <c r="G27" s="40"/>
      <c r="H27" s="40" t="str">
        <f>IF($D27="","",VLOOKUP($D27,#REF!,4))</f>
        <v/>
      </c>
      <c r="I27" s="43"/>
      <c r="J27" s="44"/>
      <c r="K27" s="66"/>
      <c r="L27" s="44" t="s">
        <v>249</v>
      </c>
      <c r="M27" s="67"/>
      <c r="N27" s="65"/>
      <c r="O27" s="67"/>
      <c r="P27" s="47"/>
      <c r="Q27" s="48"/>
      <c r="R27" s="49"/>
    </row>
    <row r="28" spans="1:18" s="50" customFormat="1" ht="9.6" customHeight="1">
      <c r="A28" s="39"/>
      <c r="B28" s="53"/>
      <c r="C28" s="53"/>
      <c r="D28" s="61"/>
      <c r="E28" s="44"/>
      <c r="F28" s="44"/>
      <c r="G28" s="54"/>
      <c r="H28" s="55" t="s">
        <v>19</v>
      </c>
      <c r="I28" s="56" t="s">
        <v>129</v>
      </c>
      <c r="J28" s="57" t="str">
        <f>UPPER(IF(OR(I28="a",I28="as"),E27,IF(OR(I28="b",I28="bs"),E29,)))</f>
        <v>MOONASAR</v>
      </c>
      <c r="K28" s="68"/>
      <c r="L28" s="44"/>
      <c r="M28" s="67"/>
      <c r="N28" s="65"/>
      <c r="O28" s="67"/>
      <c r="P28" s="47"/>
      <c r="Q28" s="48"/>
      <c r="R28" s="49"/>
    </row>
    <row r="29" spans="1:18" s="50" customFormat="1" ht="9.6" customHeight="1">
      <c r="A29" s="39">
        <v>12</v>
      </c>
      <c r="B29" s="40"/>
      <c r="C29" s="40"/>
      <c r="D29" s="41">
        <v>3</v>
      </c>
      <c r="E29" s="42" t="s">
        <v>148</v>
      </c>
      <c r="F29" s="42" t="s">
        <v>149</v>
      </c>
      <c r="G29" s="42"/>
      <c r="H29" s="42"/>
      <c r="I29" s="69"/>
      <c r="J29" s="44"/>
      <c r="K29" s="44"/>
      <c r="L29" s="44"/>
      <c r="M29" s="67"/>
      <c r="N29" s="65"/>
      <c r="O29" s="67"/>
      <c r="P29" s="47"/>
      <c r="Q29" s="48"/>
      <c r="R29" s="49"/>
    </row>
    <row r="30" spans="1:18" s="50" customFormat="1" ht="9.6" customHeight="1">
      <c r="A30" s="52"/>
      <c r="B30" s="53"/>
      <c r="C30" s="53"/>
      <c r="D30" s="61"/>
      <c r="E30" s="44"/>
      <c r="F30" s="44"/>
      <c r="G30" s="54"/>
      <c r="H30" s="70"/>
      <c r="I30" s="62"/>
      <c r="J30" s="44"/>
      <c r="K30" s="44"/>
      <c r="L30" s="55" t="s">
        <v>19</v>
      </c>
      <c r="M30" s="63" t="s">
        <v>76</v>
      </c>
      <c r="N30" s="57" t="str">
        <f>UPPER(IF(OR(M30="a",M30="as"),L26,IF(OR(M30="b",M30="bs"),L34,)))</f>
        <v>WARD</v>
      </c>
      <c r="O30" s="75"/>
      <c r="P30" s="47"/>
      <c r="Q30" s="48"/>
      <c r="R30" s="49"/>
    </row>
    <row r="31" spans="1:18" s="50" customFormat="1" ht="9.6" customHeight="1">
      <c r="A31" s="52">
        <v>13</v>
      </c>
      <c r="B31" s="40" t="str">
        <f>IF($D31="","",VLOOKUP($D31,#REF!,15))</f>
        <v/>
      </c>
      <c r="C31" s="40" t="str">
        <f>IF($D31="","",VLOOKUP($D31,#REF!,16))</f>
        <v/>
      </c>
      <c r="D31" s="41"/>
      <c r="E31" s="40" t="s">
        <v>150</v>
      </c>
      <c r="F31" s="40" t="s">
        <v>151</v>
      </c>
      <c r="G31" s="40"/>
      <c r="H31" s="40" t="str">
        <f>IF($D31="","",VLOOKUP($D31,#REF!,4))</f>
        <v/>
      </c>
      <c r="I31" s="71"/>
      <c r="J31" s="44"/>
      <c r="K31" s="44"/>
      <c r="L31" s="44"/>
      <c r="M31" s="67"/>
      <c r="N31" s="44" t="s">
        <v>257</v>
      </c>
      <c r="O31" s="65"/>
      <c r="P31" s="47"/>
      <c r="Q31" s="48"/>
      <c r="R31" s="49"/>
    </row>
    <row r="32" spans="1:18" s="50" customFormat="1" ht="9.6" customHeight="1">
      <c r="A32" s="52"/>
      <c r="B32" s="53"/>
      <c r="C32" s="53"/>
      <c r="D32" s="61"/>
      <c r="E32" s="44"/>
      <c r="F32" s="44"/>
      <c r="G32" s="54"/>
      <c r="H32" s="55" t="s">
        <v>19</v>
      </c>
      <c r="I32" s="56" t="s">
        <v>125</v>
      </c>
      <c r="J32" s="57" t="str">
        <f>UPPER(IF(OR(I32="a",I32="as"),E31,IF(OR(I32="b",I32="bs"),E33,)))</f>
        <v>HAMID</v>
      </c>
      <c r="K32" s="57"/>
      <c r="L32" s="44"/>
      <c r="M32" s="67"/>
      <c r="N32" s="65"/>
      <c r="O32" s="65"/>
      <c r="P32" s="47"/>
      <c r="Q32" s="48"/>
      <c r="R32" s="49"/>
    </row>
    <row r="33" spans="1:18" s="50" customFormat="1" ht="9.6" customHeight="1">
      <c r="A33" s="52">
        <v>14</v>
      </c>
      <c r="B33" s="40" t="str">
        <f>IF($D33="","",VLOOKUP($D33,#REF!,15))</f>
        <v/>
      </c>
      <c r="C33" s="40" t="str">
        <f>IF($D33="","",VLOOKUP($D33,#REF!,16))</f>
        <v/>
      </c>
      <c r="D33" s="41"/>
      <c r="E33" s="40" t="s">
        <v>152</v>
      </c>
      <c r="F33" s="40" t="s">
        <v>153</v>
      </c>
      <c r="G33" s="40"/>
      <c r="H33" s="40" t="str">
        <f>IF($D33="","",VLOOKUP($D33,#REF!,4))</f>
        <v/>
      </c>
      <c r="I33" s="59"/>
      <c r="J33" s="44" t="s">
        <v>109</v>
      </c>
      <c r="K33" s="60"/>
      <c r="L33" s="44"/>
      <c r="M33" s="67"/>
      <c r="N33" s="65"/>
      <c r="O33" s="65"/>
      <c r="P33" s="47"/>
      <c r="Q33" s="48"/>
      <c r="R33" s="49"/>
    </row>
    <row r="34" spans="1:18" s="50" customFormat="1" ht="9.6" customHeight="1">
      <c r="A34" s="52"/>
      <c r="B34" s="53"/>
      <c r="C34" s="53"/>
      <c r="D34" s="61"/>
      <c r="E34" s="44"/>
      <c r="F34" s="44"/>
      <c r="G34" s="54"/>
      <c r="H34" s="44"/>
      <c r="I34" s="62"/>
      <c r="J34" s="55" t="s">
        <v>19</v>
      </c>
      <c r="K34" s="63" t="s">
        <v>129</v>
      </c>
      <c r="L34" s="57" t="str">
        <f>UPPER(IF(OR(K34="a",K34="as"),J32,IF(OR(K34="b",K34="bs"),J36,)))</f>
        <v>CHUNG</v>
      </c>
      <c r="M34" s="75"/>
      <c r="N34" s="65"/>
      <c r="O34" s="65"/>
      <c r="P34" s="47"/>
      <c r="Q34" s="48"/>
      <c r="R34" s="49"/>
    </row>
    <row r="35" spans="1:18" s="50" customFormat="1" ht="9.6" customHeight="1">
      <c r="A35" s="52">
        <v>15</v>
      </c>
      <c r="B35" s="40" t="str">
        <f>IF($D35="","",VLOOKUP($D35,#REF!,15))</f>
        <v/>
      </c>
      <c r="C35" s="40" t="str">
        <f>IF($D35="","",VLOOKUP($D35,#REF!,16))</f>
        <v/>
      </c>
      <c r="D35" s="41"/>
      <c r="E35" s="40" t="s">
        <v>18</v>
      </c>
      <c r="F35" s="40"/>
      <c r="G35" s="40"/>
      <c r="H35" s="40" t="str">
        <f>IF($D35="","",VLOOKUP($D35,#REF!,4))</f>
        <v/>
      </c>
      <c r="I35" s="43"/>
      <c r="J35" s="44"/>
      <c r="K35" s="66"/>
      <c r="L35" s="44" t="s">
        <v>98</v>
      </c>
      <c r="M35" s="65"/>
      <c r="N35" s="65"/>
      <c r="O35" s="65"/>
      <c r="P35" s="47"/>
      <c r="Q35" s="48"/>
      <c r="R35" s="49"/>
    </row>
    <row r="36" spans="1:18" s="50" customFormat="1" ht="9.6" customHeight="1">
      <c r="A36" s="52"/>
      <c r="B36" s="53"/>
      <c r="C36" s="53"/>
      <c r="D36" s="53"/>
      <c r="E36" s="44"/>
      <c r="F36" s="44"/>
      <c r="G36" s="54"/>
      <c r="H36" s="55" t="s">
        <v>19</v>
      </c>
      <c r="I36" s="56" t="s">
        <v>129</v>
      </c>
      <c r="J36" s="57" t="str">
        <f>UPPER(IF(OR(I36="a",I36="as"),E35,IF(OR(I36="b",I36="bs"),E37,)))</f>
        <v>CHUNG</v>
      </c>
      <c r="K36" s="68"/>
      <c r="L36" s="44"/>
      <c r="M36" s="65"/>
      <c r="N36" s="65"/>
      <c r="O36" s="65"/>
      <c r="P36" s="47"/>
      <c r="Q36" s="48"/>
      <c r="R36" s="49"/>
    </row>
    <row r="37" spans="1:18" s="50" customFormat="1" ht="9.6" customHeight="1">
      <c r="A37" s="39">
        <v>16</v>
      </c>
      <c r="B37" s="40"/>
      <c r="C37" s="40"/>
      <c r="D37" s="41">
        <v>2</v>
      </c>
      <c r="E37" s="42" t="s">
        <v>154</v>
      </c>
      <c r="F37" s="42" t="s">
        <v>113</v>
      </c>
      <c r="G37" s="40"/>
      <c r="H37" s="42"/>
      <c r="I37" s="69"/>
      <c r="J37" s="44"/>
      <c r="K37" s="44"/>
      <c r="L37" s="44"/>
      <c r="M37" s="65"/>
      <c r="N37" s="65"/>
      <c r="O37" s="65"/>
      <c r="P37" s="47"/>
      <c r="Q37" s="48"/>
      <c r="R37" s="49"/>
    </row>
    <row r="38" spans="1:18" s="83" customFormat="1" ht="6.75" customHeight="1">
      <c r="A38" s="77"/>
      <c r="B38" s="77"/>
      <c r="C38" s="77"/>
      <c r="D38" s="77"/>
      <c r="E38" s="78"/>
      <c r="F38" s="78"/>
      <c r="G38" s="78"/>
      <c r="H38" s="78"/>
      <c r="I38" s="79"/>
      <c r="J38" s="80"/>
      <c r="K38" s="81"/>
      <c r="L38" s="80"/>
      <c r="M38" s="81"/>
      <c r="N38" s="80"/>
      <c r="O38" s="81"/>
      <c r="P38" s="80"/>
      <c r="Q38" s="81"/>
      <c r="R38" s="82"/>
    </row>
    <row r="39" spans="1:18" s="96" customFormat="1" ht="10.5" customHeight="1">
      <c r="A39" s="84" t="s">
        <v>33</v>
      </c>
      <c r="B39" s="85"/>
      <c r="C39" s="86"/>
      <c r="D39" s="87" t="s">
        <v>34</v>
      </c>
      <c r="E39" s="88" t="s">
        <v>35</v>
      </c>
      <c r="F39" s="87"/>
      <c r="G39" s="89"/>
      <c r="H39" s="90"/>
      <c r="I39" s="87" t="s">
        <v>34</v>
      </c>
      <c r="J39" s="88" t="s">
        <v>36</v>
      </c>
      <c r="K39" s="91"/>
      <c r="L39" s="88" t="s">
        <v>37</v>
      </c>
      <c r="M39" s="92"/>
      <c r="N39" s="93" t="s">
        <v>38</v>
      </c>
      <c r="O39" s="93"/>
      <c r="P39" s="94"/>
      <c r="Q39" s="95"/>
    </row>
    <row r="40" spans="1:18" s="96" customFormat="1" ht="9" customHeight="1">
      <c r="A40" s="97" t="s">
        <v>39</v>
      </c>
      <c r="B40" s="98"/>
      <c r="C40" s="99"/>
      <c r="D40" s="100">
        <v>1</v>
      </c>
      <c r="E40" s="101" t="s">
        <v>69</v>
      </c>
      <c r="F40" s="102"/>
      <c r="G40" s="101"/>
      <c r="H40" s="103"/>
      <c r="I40" s="104" t="s">
        <v>40</v>
      </c>
      <c r="J40" s="98"/>
      <c r="K40" s="105"/>
      <c r="L40" s="98"/>
      <c r="M40" s="106"/>
      <c r="N40" s="107" t="s">
        <v>41</v>
      </c>
      <c r="O40" s="108"/>
      <c r="P40" s="108"/>
      <c r="Q40" s="109"/>
    </row>
    <row r="41" spans="1:18" s="96" customFormat="1" ht="9" customHeight="1">
      <c r="A41" s="97" t="s">
        <v>42</v>
      </c>
      <c r="B41" s="98"/>
      <c r="C41" s="99"/>
      <c r="D41" s="100">
        <v>2</v>
      </c>
      <c r="E41" s="101" t="s">
        <v>154</v>
      </c>
      <c r="F41" s="102"/>
      <c r="G41" s="101"/>
      <c r="H41" s="103"/>
      <c r="I41" s="104" t="s">
        <v>43</v>
      </c>
      <c r="J41" s="98"/>
      <c r="K41" s="105"/>
      <c r="L41" s="98"/>
      <c r="M41" s="106"/>
      <c r="N41" s="110"/>
      <c r="O41" s="111"/>
      <c r="P41" s="112"/>
      <c r="Q41" s="113"/>
    </row>
    <row r="42" spans="1:18" s="96" customFormat="1" ht="9" customHeight="1">
      <c r="A42" s="114" t="s">
        <v>44</v>
      </c>
      <c r="B42" s="112"/>
      <c r="C42" s="115"/>
      <c r="D42" s="100">
        <v>3</v>
      </c>
      <c r="E42" s="101" t="s">
        <v>148</v>
      </c>
      <c r="F42" s="102"/>
      <c r="G42" s="101"/>
      <c r="H42" s="103"/>
      <c r="I42" s="104" t="s">
        <v>45</v>
      </c>
      <c r="J42" s="98"/>
      <c r="K42" s="105"/>
      <c r="L42" s="98"/>
      <c r="M42" s="106"/>
      <c r="N42" s="107" t="s">
        <v>46</v>
      </c>
      <c r="O42" s="108"/>
      <c r="P42" s="108"/>
      <c r="Q42" s="109"/>
    </row>
    <row r="43" spans="1:18" s="96" customFormat="1" ht="9" customHeight="1">
      <c r="A43" s="116"/>
      <c r="B43" s="27"/>
      <c r="C43" s="117"/>
      <c r="D43" s="100">
        <v>4</v>
      </c>
      <c r="E43" s="101" t="s">
        <v>139</v>
      </c>
      <c r="F43" s="102"/>
      <c r="G43" s="101"/>
      <c r="H43" s="103"/>
      <c r="I43" s="104" t="s">
        <v>47</v>
      </c>
      <c r="J43" s="98"/>
      <c r="K43" s="105"/>
      <c r="L43" s="98"/>
      <c r="M43" s="106"/>
      <c r="N43" s="98"/>
      <c r="O43" s="105"/>
      <c r="P43" s="98"/>
      <c r="Q43" s="106"/>
    </row>
    <row r="44" spans="1:18" s="96" customFormat="1" ht="9" customHeight="1">
      <c r="A44" s="118" t="s">
        <v>48</v>
      </c>
      <c r="B44" s="119"/>
      <c r="C44" s="120"/>
      <c r="D44" s="100"/>
      <c r="E44" s="101"/>
      <c r="F44" s="102"/>
      <c r="G44" s="101"/>
      <c r="H44" s="103"/>
      <c r="I44" s="104" t="s">
        <v>49</v>
      </c>
      <c r="J44" s="98"/>
      <c r="K44" s="105"/>
      <c r="L44" s="98"/>
      <c r="M44" s="106"/>
      <c r="N44" s="112"/>
      <c r="O44" s="111"/>
      <c r="P44" s="112"/>
      <c r="Q44" s="113"/>
    </row>
    <row r="45" spans="1:18" s="96" customFormat="1" ht="9" customHeight="1">
      <c r="A45" s="97" t="s">
        <v>39</v>
      </c>
      <c r="B45" s="98"/>
      <c r="C45" s="99"/>
      <c r="D45" s="100"/>
      <c r="E45" s="101"/>
      <c r="F45" s="102"/>
      <c r="G45" s="101"/>
      <c r="H45" s="103"/>
      <c r="I45" s="104" t="s">
        <v>50</v>
      </c>
      <c r="J45" s="98"/>
      <c r="K45" s="105"/>
      <c r="L45" s="98"/>
      <c r="M45" s="106"/>
      <c r="N45" s="107" t="s">
        <v>51</v>
      </c>
      <c r="O45" s="108"/>
      <c r="P45" s="108"/>
      <c r="Q45" s="109"/>
    </row>
    <row r="46" spans="1:18" s="96" customFormat="1" ht="9" customHeight="1">
      <c r="A46" s="97" t="s">
        <v>52</v>
      </c>
      <c r="B46" s="98"/>
      <c r="C46" s="121"/>
      <c r="D46" s="100"/>
      <c r="E46" s="101"/>
      <c r="F46" s="102"/>
      <c r="G46" s="101"/>
      <c r="H46" s="103"/>
      <c r="I46" s="104" t="s">
        <v>53</v>
      </c>
      <c r="J46" s="98"/>
      <c r="K46" s="105"/>
      <c r="L46" s="98"/>
      <c r="M46" s="106"/>
      <c r="N46" s="98"/>
      <c r="O46" s="105"/>
      <c r="P46" s="98"/>
      <c r="Q46" s="106"/>
    </row>
    <row r="47" spans="1:18" s="96" customFormat="1" ht="9" customHeight="1">
      <c r="A47" s="114" t="s">
        <v>54</v>
      </c>
      <c r="B47" s="112"/>
      <c r="C47" s="122"/>
      <c r="D47" s="123"/>
      <c r="E47" s="124"/>
      <c r="F47" s="125"/>
      <c r="G47" s="124"/>
      <c r="H47" s="126"/>
      <c r="I47" s="127" t="s">
        <v>55</v>
      </c>
      <c r="J47" s="112"/>
      <c r="K47" s="111"/>
      <c r="L47" s="112"/>
      <c r="M47" s="113"/>
      <c r="N47" s="112" t="str">
        <f>Q4</f>
        <v>Anthony Jameson/Chester Dalrymple</v>
      </c>
      <c r="O47" s="111"/>
      <c r="P47" s="112"/>
      <c r="Q47" s="128" t="e">
        <f>MIN(4,#REF!)</f>
        <v>#REF!</v>
      </c>
    </row>
  </sheetData>
  <mergeCells count="1">
    <mergeCell ref="A4:C4"/>
  </mergeCells>
  <conditionalFormatting sqref="G23 G25 G27 G29 G31 G33 G35 G37 G7 G9 G11 G13 G15 G17 G19 G21">
    <cfRule type="expression" dxfId="43" priority="11" stopIfTrue="1">
      <formula>AND($D7&lt;9,$C7&gt;0)</formula>
    </cfRule>
  </conditionalFormatting>
  <conditionalFormatting sqref="H24 H32 H36 J10 H28 L14 J18 J26 J34 L30 H8 H16 H20 H12 N22">
    <cfRule type="expression" dxfId="42" priority="8" stopIfTrue="1">
      <formula>AND($N$1="CU",H8="Umpire")</formula>
    </cfRule>
    <cfRule type="expression" dxfId="41" priority="9" stopIfTrue="1">
      <formula>AND($N$1="CU",H8&lt;&gt;"Umpire",I8&lt;&gt;"")</formula>
    </cfRule>
    <cfRule type="expression" dxfId="40" priority="10" stopIfTrue="1">
      <formula>AND($N$1="CU",H8&lt;&gt;"Umpire")</formula>
    </cfRule>
  </conditionalFormatting>
  <conditionalFormatting sqref="L10 L18 L26 L34 N30 N14 P22 J8 J12 J16 J20 J24 J28 J32 J36">
    <cfRule type="expression" dxfId="39" priority="6" stopIfTrue="1">
      <formula>I8="as"</formula>
    </cfRule>
    <cfRule type="expression" dxfId="38" priority="7" stopIfTrue="1">
      <formula>I8="bs"</formula>
    </cfRule>
  </conditionalFormatting>
  <conditionalFormatting sqref="B7 B9 B11 B13 B15 B17 B19 B21 B23 B25 B27 B29 B31 B33 B35 B37">
    <cfRule type="cellIs" dxfId="37" priority="4" stopIfTrue="1" operator="equal">
      <formula>"QA"</formula>
    </cfRule>
    <cfRule type="cellIs" dxfId="36" priority="5" stopIfTrue="1" operator="equal">
      <formula>"DA"</formula>
    </cfRule>
  </conditionalFormatting>
  <conditionalFormatting sqref="Q47 I8 I12 I16 I20 I24 I28 I32 I36 M30 M14 K10 K34 K18 K26 O22">
    <cfRule type="expression" dxfId="35" priority="3" stopIfTrue="1">
      <formula>$N$1="CU"</formula>
    </cfRule>
  </conditionalFormatting>
  <conditionalFormatting sqref="E35 E37 E25 E33 E31 E29 E27 E23 E19 E21 E9 E17 E15 E13 E11 E7">
    <cfRule type="cellIs" dxfId="34" priority="2" stopIfTrue="1" operator="equal">
      <formula>"Bye"</formula>
    </cfRule>
  </conditionalFormatting>
  <conditionalFormatting sqref="D7 D9 D11 D13 D15 D17 D19 D21 D23 D25 D27 D29 D31 D33 D35 D37">
    <cfRule type="expression" dxfId="33" priority="1" stopIfTrue="1">
      <formula>$D7&lt;5</formula>
    </cfRule>
  </conditionalFormatting>
  <dataValidations count="1">
    <dataValidation type="list" allowBlank="1" showInputMessage="1" sqref="H36 N22 L14 J10 J18 J26 J34 L30 H16 H12 H8 H20 H32 H28 H24">
      <formula1>$T$7:$T$16</formula1>
    </dataValidation>
  </dataValidations>
  <printOptions horizontalCentered="1"/>
  <pageMargins left="0.35" right="0.35" top="0.39" bottom="0.39" header="0" footer="0"/>
  <pageSetup scale="120" orientation="landscape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41">
    <tabColor theme="5"/>
  </sheetPr>
  <dimension ref="A1:T31"/>
  <sheetViews>
    <sheetView showGridLines="0" showZeros="0" workbookViewId="0">
      <selection activeCell="W19" sqref="W19"/>
    </sheetView>
  </sheetViews>
  <sheetFormatPr defaultRowHeight="12.75"/>
  <cols>
    <col min="1" max="1" width="3.28515625" customWidth="1"/>
    <col min="2" max="2" width="5.28515625" customWidth="1"/>
    <col min="3" max="3" width="6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29" customWidth="1"/>
    <col min="10" max="10" width="10.7109375" customWidth="1"/>
    <col min="11" max="11" width="1.7109375" style="129" customWidth="1"/>
    <col min="12" max="12" width="13.28515625" customWidth="1"/>
    <col min="13" max="13" width="1.7109375" style="130" customWidth="1"/>
    <col min="14" max="14" width="13" customWidth="1"/>
    <col min="15" max="15" width="1.7109375" style="129" customWidth="1"/>
    <col min="16" max="16" width="13.140625" customWidth="1"/>
    <col min="17" max="17" width="1.7109375" style="130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7" customFormat="1" ht="21.75" customHeight="1">
      <c r="A1" s="141" t="str">
        <f>'[1]Week SetUp'!$A$6</f>
        <v>CHETWYND Lawn Tennis Club - Steve Thomas Int'l Senior Tennis Tourn. 2018</v>
      </c>
      <c r="B1" s="2"/>
      <c r="C1" s="3"/>
      <c r="D1" s="3"/>
      <c r="E1" s="3"/>
      <c r="F1" s="3"/>
      <c r="G1" s="3"/>
      <c r="H1" s="3"/>
      <c r="I1" s="4"/>
      <c r="J1" s="5"/>
      <c r="K1" s="5"/>
      <c r="L1" s="6"/>
      <c r="M1" s="4"/>
      <c r="N1" s="4" t="s">
        <v>0</v>
      </c>
      <c r="O1" s="4"/>
      <c r="P1" s="3"/>
      <c r="Q1" s="4"/>
    </row>
    <row r="2" spans="1:20" s="13" customFormat="1" ht="18">
      <c r="A2" s="8">
        <f>'[1]Week SetUp'!$A$8</f>
        <v>0</v>
      </c>
      <c r="B2" s="8"/>
      <c r="C2" s="8"/>
      <c r="D2" s="8"/>
      <c r="E2" s="8"/>
      <c r="F2" s="9"/>
      <c r="G2" s="10"/>
      <c r="H2" s="10"/>
      <c r="I2" s="11"/>
      <c r="J2" s="12" t="s">
        <v>155</v>
      </c>
      <c r="K2" s="5"/>
      <c r="L2" s="5"/>
      <c r="M2" s="11"/>
      <c r="N2" s="10"/>
      <c r="O2" s="11"/>
      <c r="P2" s="10"/>
      <c r="Q2" s="11"/>
    </row>
    <row r="3" spans="1:20" s="18" customFormat="1" ht="11.25" customHeight="1">
      <c r="A3" s="14" t="s">
        <v>2</v>
      </c>
      <c r="B3" s="14"/>
      <c r="C3" s="14"/>
      <c r="D3" s="14"/>
      <c r="E3" s="14"/>
      <c r="F3" s="14" t="s">
        <v>3</v>
      </c>
      <c r="G3" s="14"/>
      <c r="H3" s="14"/>
      <c r="I3" s="15"/>
      <c r="J3" s="16"/>
      <c r="K3" s="15"/>
      <c r="L3" s="16" t="s">
        <v>4</v>
      </c>
      <c r="M3" s="15"/>
      <c r="N3" s="14"/>
      <c r="O3" s="15"/>
      <c r="P3" s="14"/>
      <c r="Q3" s="17" t="s">
        <v>5</v>
      </c>
    </row>
    <row r="4" spans="1:20" s="26" customFormat="1" ht="11.25" customHeight="1" thickBot="1">
      <c r="A4" s="264" t="str">
        <f>'[1]Week SetUp'!$A$10</f>
        <v>18th -21st MAY  2018</v>
      </c>
      <c r="B4" s="264"/>
      <c r="C4" s="264"/>
      <c r="D4" s="19"/>
      <c r="E4" s="19"/>
      <c r="F4" s="20" t="str">
        <f>'[1]Week SetUp'!$C$10</f>
        <v>National Racquet Centre, Tacarigua</v>
      </c>
      <c r="G4" s="21"/>
      <c r="H4" s="19"/>
      <c r="I4" s="22"/>
      <c r="J4" s="23">
        <f>'[1]Week SetUp'!$D$10</f>
        <v>0</v>
      </c>
      <c r="K4" s="22"/>
      <c r="L4" s="24" t="str">
        <f>'[1]Week SetUp'!$A$12</f>
        <v>Anthony Jeremiah</v>
      </c>
      <c r="M4" s="22"/>
      <c r="N4" s="19"/>
      <c r="O4" s="22"/>
      <c r="P4" s="19"/>
      <c r="Q4" s="25" t="str">
        <f>'[1]Week SetUp'!$E$10</f>
        <v>Anthony Jameson/Chester Dalrymple</v>
      </c>
    </row>
    <row r="5" spans="1:20" s="18" customFormat="1" ht="9">
      <c r="A5" s="27"/>
      <c r="B5" s="28" t="s">
        <v>6</v>
      </c>
      <c r="C5" s="28" t="s">
        <v>7</v>
      </c>
      <c r="D5" s="28" t="s">
        <v>8</v>
      </c>
      <c r="E5" s="29" t="s">
        <v>9</v>
      </c>
      <c r="F5" s="29" t="s">
        <v>10</v>
      </c>
      <c r="G5" s="29"/>
      <c r="H5" s="29" t="s">
        <v>11</v>
      </c>
      <c r="I5" s="29"/>
      <c r="J5" s="28" t="s">
        <v>12</v>
      </c>
      <c r="K5" s="30"/>
      <c r="L5" s="28" t="s">
        <v>13</v>
      </c>
      <c r="M5" s="30"/>
      <c r="N5" s="28" t="s">
        <v>14</v>
      </c>
      <c r="O5" s="30"/>
      <c r="P5" s="28"/>
      <c r="Q5" s="31"/>
    </row>
    <row r="6" spans="1:20" s="18" customFormat="1" ht="3.75" customHeight="1" thickBot="1">
      <c r="A6" s="32"/>
      <c r="B6" s="33"/>
      <c r="C6" s="34"/>
      <c r="D6" s="33"/>
      <c r="E6" s="35"/>
      <c r="F6" s="35"/>
      <c r="G6" s="36"/>
      <c r="H6" s="35"/>
      <c r="I6" s="37"/>
      <c r="J6" s="33"/>
      <c r="K6" s="37"/>
      <c r="L6" s="33"/>
      <c r="M6" s="37"/>
      <c r="N6" s="33"/>
      <c r="O6" s="37"/>
      <c r="P6" s="33"/>
      <c r="Q6" s="38"/>
    </row>
    <row r="7" spans="1:20" s="50" customFormat="1" ht="10.5" customHeight="1">
      <c r="A7" s="39">
        <v>1</v>
      </c>
      <c r="B7" s="40"/>
      <c r="C7" s="40"/>
      <c r="D7" s="41">
        <v>1</v>
      </c>
      <c r="E7" s="42" t="s">
        <v>69</v>
      </c>
      <c r="F7" s="42" t="s">
        <v>156</v>
      </c>
      <c r="G7" s="42"/>
      <c r="H7" s="42"/>
      <c r="I7" s="43"/>
      <c r="J7" s="44"/>
      <c r="K7" s="44"/>
      <c r="L7" s="44"/>
      <c r="M7" s="44"/>
      <c r="N7" s="45"/>
      <c r="O7" s="46"/>
      <c r="P7" s="47"/>
      <c r="Q7" s="48"/>
      <c r="R7" s="49"/>
      <c r="T7" s="51" t="e">
        <f>#REF!</f>
        <v>#REF!</v>
      </c>
    </row>
    <row r="8" spans="1:20" s="50" customFormat="1" ht="9.6" customHeight="1">
      <c r="A8" s="52"/>
      <c r="B8" s="53"/>
      <c r="C8" s="53"/>
      <c r="D8" s="53"/>
      <c r="E8" s="44"/>
      <c r="F8" s="44"/>
      <c r="G8" s="54"/>
      <c r="H8" s="55" t="s">
        <v>19</v>
      </c>
      <c r="I8" s="56" t="s">
        <v>17</v>
      </c>
      <c r="J8" s="57" t="str">
        <f>UPPER(IF(OR(I8="a",I8="as"),E7,IF(OR(I8="b",I8="bs"),E9,)))</f>
        <v>MOHAMMED</v>
      </c>
      <c r="K8" s="57"/>
      <c r="L8" s="44"/>
      <c r="M8" s="44"/>
      <c r="N8" s="45"/>
      <c r="O8" s="46"/>
      <c r="P8" s="47"/>
      <c r="Q8" s="48"/>
      <c r="R8" s="49"/>
      <c r="T8" s="58" t="e">
        <f>#REF!</f>
        <v>#REF!</v>
      </c>
    </row>
    <row r="9" spans="1:20" s="50" customFormat="1" ht="9.6" customHeight="1">
      <c r="A9" s="52">
        <v>2</v>
      </c>
      <c r="B9" s="40" t="str">
        <f>IF($D9="","",VLOOKUP($D9,#REF!,15))</f>
        <v/>
      </c>
      <c r="C9" s="40" t="str">
        <f>IF($D9="","",VLOOKUP($D9,#REF!,16))</f>
        <v/>
      </c>
      <c r="D9" s="41"/>
      <c r="E9" s="40" t="s">
        <v>18</v>
      </c>
      <c r="F9" s="40"/>
      <c r="G9" s="40"/>
      <c r="H9" s="40" t="str">
        <f>IF($D9="","",VLOOKUP($D9,#REF!,4))</f>
        <v/>
      </c>
      <c r="I9" s="59"/>
      <c r="J9" s="44"/>
      <c r="K9" s="60"/>
      <c r="L9" s="44"/>
      <c r="M9" s="44"/>
      <c r="N9" s="45"/>
      <c r="O9" s="46"/>
      <c r="P9" s="47"/>
      <c r="Q9" s="48"/>
      <c r="R9" s="49"/>
      <c r="T9" s="58" t="e">
        <f>#REF!</f>
        <v>#REF!</v>
      </c>
    </row>
    <row r="10" spans="1:20" s="50" customFormat="1" ht="9.6" customHeight="1">
      <c r="A10" s="52"/>
      <c r="B10" s="53"/>
      <c r="C10" s="53"/>
      <c r="D10" s="61"/>
      <c r="E10" s="44"/>
      <c r="F10" s="44"/>
      <c r="G10" s="54"/>
      <c r="H10" s="44"/>
      <c r="I10" s="62"/>
      <c r="J10" s="55" t="s">
        <v>19</v>
      </c>
      <c r="K10" s="63" t="s">
        <v>61</v>
      </c>
      <c r="L10" s="57" t="str">
        <f>UPPER(IF(OR(K10="a",K10="as"),J8,IF(OR(K10="b",K10="bs"),J12,)))</f>
        <v>MOHAMMED</v>
      </c>
      <c r="M10" s="64"/>
      <c r="N10" s="65"/>
      <c r="O10" s="65"/>
      <c r="P10" s="47"/>
      <c r="Q10" s="48"/>
      <c r="R10" s="49"/>
      <c r="T10" s="58" t="e">
        <f>#REF!</f>
        <v>#REF!</v>
      </c>
    </row>
    <row r="11" spans="1:20" s="50" customFormat="1" ht="9.6" customHeight="1">
      <c r="A11" s="52">
        <v>3</v>
      </c>
      <c r="B11" s="40"/>
      <c r="C11" s="40"/>
      <c r="D11" s="41"/>
      <c r="E11" s="40" t="s">
        <v>157</v>
      </c>
      <c r="F11" s="40" t="s">
        <v>158</v>
      </c>
      <c r="G11" s="40"/>
      <c r="H11" s="40"/>
      <c r="I11" s="43"/>
      <c r="J11" s="44"/>
      <c r="K11" s="66"/>
      <c r="L11" s="44" t="s">
        <v>98</v>
      </c>
      <c r="M11" s="67"/>
      <c r="N11" s="65"/>
      <c r="O11" s="65"/>
      <c r="P11" s="47"/>
      <c r="Q11" s="48"/>
      <c r="R11" s="49"/>
      <c r="T11" s="58" t="e">
        <f>#REF!</f>
        <v>#REF!</v>
      </c>
    </row>
    <row r="12" spans="1:20" s="50" customFormat="1" ht="9.6" customHeight="1">
      <c r="A12" s="52"/>
      <c r="B12" s="53"/>
      <c r="C12" s="53"/>
      <c r="D12" s="61"/>
      <c r="E12" s="44"/>
      <c r="F12" s="44"/>
      <c r="G12" s="54"/>
      <c r="H12" s="55" t="s">
        <v>19</v>
      </c>
      <c r="I12" s="56" t="s">
        <v>22</v>
      </c>
      <c r="J12" s="57" t="str">
        <f>UPPER(IF(OR(I12="a",I12="as"),E11,IF(OR(I12="b",I12="bs"),E13,)))</f>
        <v>GAJADHAR</v>
      </c>
      <c r="K12" s="68"/>
      <c r="L12" s="44"/>
      <c r="M12" s="67"/>
      <c r="N12" s="65"/>
      <c r="O12" s="65"/>
      <c r="P12" s="47"/>
      <c r="Q12" s="48"/>
      <c r="R12" s="49"/>
      <c r="T12" s="58" t="e">
        <f>#REF!</f>
        <v>#REF!</v>
      </c>
    </row>
    <row r="13" spans="1:20" s="50" customFormat="1" ht="9.6" customHeight="1">
      <c r="A13" s="52">
        <v>4</v>
      </c>
      <c r="B13" s="40" t="str">
        <f>IF($D13="","",VLOOKUP($D13,#REF!,15))</f>
        <v/>
      </c>
      <c r="C13" s="40" t="str">
        <f>IF($D13="","",VLOOKUP($D13,#REF!,16))</f>
        <v/>
      </c>
      <c r="D13" s="41"/>
      <c r="E13" s="40" t="s">
        <v>159</v>
      </c>
      <c r="F13" s="40" t="s">
        <v>160</v>
      </c>
      <c r="G13" s="40"/>
      <c r="H13" s="40" t="str">
        <f>IF($D13="","",VLOOKUP($D13,#REF!,4))</f>
        <v/>
      </c>
      <c r="I13" s="69"/>
      <c r="J13" s="44" t="s">
        <v>68</v>
      </c>
      <c r="K13" s="44"/>
      <c r="L13" s="44"/>
      <c r="M13" s="67"/>
      <c r="N13" s="65"/>
      <c r="O13" s="65"/>
      <c r="P13" s="47"/>
      <c r="Q13" s="48"/>
      <c r="R13" s="49"/>
      <c r="T13" s="58" t="e">
        <f>#REF!</f>
        <v>#REF!</v>
      </c>
    </row>
    <row r="14" spans="1:20" s="50" customFormat="1" ht="9.6" customHeight="1">
      <c r="A14" s="52"/>
      <c r="B14" s="53"/>
      <c r="C14" s="53"/>
      <c r="D14" s="61"/>
      <c r="E14" s="44"/>
      <c r="F14" s="44"/>
      <c r="G14" s="54"/>
      <c r="H14" s="70"/>
      <c r="I14" s="62"/>
      <c r="J14" s="44"/>
      <c r="K14" s="44"/>
      <c r="L14" s="55" t="s">
        <v>19</v>
      </c>
      <c r="M14" s="63" t="s">
        <v>17</v>
      </c>
      <c r="N14" s="57" t="str">
        <f>UPPER(IF(OR(M14="a",M14="as"),L10,IF(OR(M14="b",M14="bs"),L18,)))</f>
        <v>MOHAMMED</v>
      </c>
      <c r="O14" s="64"/>
      <c r="P14" s="47"/>
      <c r="Q14" s="48"/>
      <c r="R14" s="49"/>
      <c r="T14" s="58" t="e">
        <f>#REF!</f>
        <v>#REF!</v>
      </c>
    </row>
    <row r="15" spans="1:20" s="50" customFormat="1" ht="9.6" customHeight="1">
      <c r="A15" s="52">
        <v>5</v>
      </c>
      <c r="B15" s="40"/>
      <c r="C15" s="40"/>
      <c r="D15" s="41"/>
      <c r="E15" s="40" t="s">
        <v>161</v>
      </c>
      <c r="F15" s="40" t="s">
        <v>162</v>
      </c>
      <c r="G15" s="40"/>
      <c r="H15" s="42"/>
      <c r="I15" s="71"/>
      <c r="J15" s="44"/>
      <c r="K15" s="44"/>
      <c r="L15" s="44"/>
      <c r="M15" s="67"/>
      <c r="N15" s="44" t="s">
        <v>239</v>
      </c>
      <c r="O15" s="72"/>
      <c r="P15" s="73"/>
      <c r="Q15" s="48"/>
      <c r="R15" s="49"/>
      <c r="T15" s="58" t="e">
        <f>#REF!</f>
        <v>#REF!</v>
      </c>
    </row>
    <row r="16" spans="1:20" s="50" customFormat="1" ht="9.6" customHeight="1" thickBot="1">
      <c r="A16" s="52"/>
      <c r="B16" s="53"/>
      <c r="C16" s="53"/>
      <c r="D16" s="61"/>
      <c r="E16" s="44"/>
      <c r="F16" s="44"/>
      <c r="G16" s="54"/>
      <c r="H16" s="55" t="s">
        <v>19</v>
      </c>
      <c r="I16" s="56" t="s">
        <v>22</v>
      </c>
      <c r="J16" s="57" t="str">
        <f>UPPER(IF(OR(I16="a",I16="as"),E15,IF(OR(I16="b",I16="bs"),E17,)))</f>
        <v>MATAS</v>
      </c>
      <c r="K16" s="57"/>
      <c r="L16" s="44"/>
      <c r="M16" s="67"/>
      <c r="N16" s="65"/>
      <c r="O16" s="72"/>
      <c r="P16" s="73"/>
      <c r="Q16" s="48"/>
      <c r="R16" s="49"/>
      <c r="T16" s="74" t="e">
        <f>#REF!</f>
        <v>#REF!</v>
      </c>
    </row>
    <row r="17" spans="1:18" s="50" customFormat="1" ht="9.6" customHeight="1">
      <c r="A17" s="52">
        <v>6</v>
      </c>
      <c r="B17" s="40" t="str">
        <f>IF($D17="","",VLOOKUP($D17,#REF!,15))</f>
        <v/>
      </c>
      <c r="C17" s="40" t="str">
        <f>IF($D17="","",VLOOKUP($D17,#REF!,16))</f>
        <v/>
      </c>
      <c r="D17" s="41"/>
      <c r="E17" s="40" t="s">
        <v>163</v>
      </c>
      <c r="F17" s="40" t="s">
        <v>164</v>
      </c>
      <c r="G17" s="40"/>
      <c r="H17" s="40" t="str">
        <f>IF($D17="","",VLOOKUP($D17,#REF!,4))</f>
        <v/>
      </c>
      <c r="I17" s="59"/>
      <c r="J17" s="44" t="s">
        <v>165</v>
      </c>
      <c r="K17" s="60"/>
      <c r="L17" s="44"/>
      <c r="M17" s="67"/>
      <c r="N17" s="65"/>
      <c r="O17" s="72"/>
      <c r="P17" s="73"/>
      <c r="Q17" s="48"/>
      <c r="R17" s="49"/>
    </row>
    <row r="18" spans="1:18" s="50" customFormat="1" ht="9.6" customHeight="1">
      <c r="A18" s="52"/>
      <c r="B18" s="53"/>
      <c r="C18" s="53"/>
      <c r="D18" s="61"/>
      <c r="E18" s="44"/>
      <c r="F18" s="44"/>
      <c r="G18" s="54"/>
      <c r="H18" s="44"/>
      <c r="I18" s="62"/>
      <c r="J18" s="55" t="s">
        <v>19</v>
      </c>
      <c r="K18" s="63" t="s">
        <v>129</v>
      </c>
      <c r="L18" s="57" t="str">
        <f>UPPER(IF(OR(K18="a",K18="as"),J16,IF(OR(K18="b",K18="bs"),J20,)))</f>
        <v>SALANDY</v>
      </c>
      <c r="M18" s="75"/>
      <c r="N18" s="65"/>
      <c r="O18" s="72"/>
      <c r="P18" s="73"/>
      <c r="Q18" s="48"/>
      <c r="R18" s="49"/>
    </row>
    <row r="19" spans="1:18" s="50" customFormat="1" ht="9.6" customHeight="1">
      <c r="A19" s="52">
        <v>7</v>
      </c>
      <c r="B19" s="40" t="str">
        <f>IF($D19="","",VLOOKUP($D19,#REF!,15))</f>
        <v/>
      </c>
      <c r="C19" s="40" t="str">
        <f>IF($D19="","",VLOOKUP($D19,#REF!,16))</f>
        <v/>
      </c>
      <c r="D19" s="41"/>
      <c r="E19" s="40" t="s">
        <v>101</v>
      </c>
      <c r="F19" s="40" t="s">
        <v>166</v>
      </c>
      <c r="G19" s="40"/>
      <c r="H19" s="40" t="str">
        <f>IF($D19="","",VLOOKUP($D19,#REF!,4))</f>
        <v/>
      </c>
      <c r="I19" s="43"/>
      <c r="J19" s="44"/>
      <c r="K19" s="66"/>
      <c r="L19" s="44" t="s">
        <v>258</v>
      </c>
      <c r="M19" s="65"/>
      <c r="N19" s="65"/>
      <c r="O19" s="72"/>
      <c r="P19" s="73"/>
      <c r="Q19" s="48"/>
      <c r="R19" s="49"/>
    </row>
    <row r="20" spans="1:18" s="50" customFormat="1" ht="9.6" customHeight="1">
      <c r="A20" s="52"/>
      <c r="B20" s="53"/>
      <c r="C20" s="53"/>
      <c r="D20" s="53"/>
      <c r="E20" s="44"/>
      <c r="F20" s="44"/>
      <c r="G20" s="54"/>
      <c r="H20" s="55" t="s">
        <v>19</v>
      </c>
      <c r="I20" s="56" t="s">
        <v>88</v>
      </c>
      <c r="J20" s="57" t="str">
        <f>UPPER(IF(OR(I20="a",I20="as"),E19,IF(OR(I20="b",I20="bs"),E21,)))</f>
        <v>SALANDY</v>
      </c>
      <c r="K20" s="68"/>
      <c r="L20" s="44"/>
      <c r="M20" s="65"/>
      <c r="N20" s="65"/>
      <c r="O20" s="72"/>
      <c r="P20" s="73"/>
      <c r="Q20" s="48"/>
      <c r="R20" s="49"/>
    </row>
    <row r="21" spans="1:18" s="50" customFormat="1" ht="9.6" customHeight="1">
      <c r="A21" s="39">
        <v>8</v>
      </c>
      <c r="B21" s="40"/>
      <c r="C21" s="40"/>
      <c r="D21" s="41">
        <v>2</v>
      </c>
      <c r="E21" s="42" t="s">
        <v>167</v>
      </c>
      <c r="F21" s="42" t="s">
        <v>168</v>
      </c>
      <c r="G21" s="42"/>
      <c r="H21" s="40"/>
      <c r="I21" s="69"/>
      <c r="J21" s="44" t="s">
        <v>132</v>
      </c>
      <c r="K21" s="44"/>
      <c r="L21" s="44"/>
      <c r="M21" s="65"/>
      <c r="N21" s="65"/>
      <c r="O21" s="72"/>
      <c r="P21" s="73"/>
      <c r="Q21" s="48"/>
      <c r="R21" s="49"/>
    </row>
    <row r="22" spans="1:18" s="83" customFormat="1" ht="6.75" customHeight="1">
      <c r="A22" s="77"/>
      <c r="B22" s="77"/>
      <c r="C22" s="77"/>
      <c r="D22" s="77"/>
      <c r="E22" s="78"/>
      <c r="F22" s="78"/>
      <c r="G22" s="78"/>
      <c r="H22" s="78"/>
      <c r="I22" s="79"/>
      <c r="J22" s="80"/>
      <c r="K22" s="81"/>
      <c r="L22" s="80"/>
      <c r="M22" s="81"/>
      <c r="N22" s="80"/>
      <c r="O22" s="81"/>
      <c r="P22" s="80"/>
      <c r="Q22" s="81"/>
      <c r="R22" s="82"/>
    </row>
    <row r="23" spans="1:18" s="96" customFormat="1" ht="10.5" customHeight="1">
      <c r="A23" s="84" t="s">
        <v>33</v>
      </c>
      <c r="B23" s="85"/>
      <c r="C23" s="86"/>
      <c r="D23" s="87" t="s">
        <v>34</v>
      </c>
      <c r="E23" s="88" t="s">
        <v>35</v>
      </c>
      <c r="F23" s="87"/>
      <c r="G23" s="89"/>
      <c r="H23" s="90"/>
      <c r="I23" s="87" t="s">
        <v>34</v>
      </c>
      <c r="J23" s="88" t="s">
        <v>36</v>
      </c>
      <c r="K23" s="91"/>
      <c r="L23" s="88" t="s">
        <v>37</v>
      </c>
      <c r="M23" s="92"/>
      <c r="N23" s="93" t="s">
        <v>38</v>
      </c>
      <c r="O23" s="93"/>
      <c r="P23" s="94"/>
      <c r="Q23" s="95"/>
    </row>
    <row r="24" spans="1:18" s="96" customFormat="1" ht="9" customHeight="1">
      <c r="A24" s="97" t="s">
        <v>39</v>
      </c>
      <c r="B24" s="98"/>
      <c r="C24" s="99"/>
      <c r="D24" s="100">
        <v>1</v>
      </c>
      <c r="E24" s="101" t="s">
        <v>69</v>
      </c>
      <c r="F24" s="102"/>
      <c r="G24" s="101"/>
      <c r="H24" s="103"/>
      <c r="I24" s="104" t="s">
        <v>40</v>
      </c>
      <c r="J24" s="98"/>
      <c r="K24" s="105"/>
      <c r="L24" s="98"/>
      <c r="M24" s="106"/>
      <c r="N24" s="107" t="s">
        <v>41</v>
      </c>
      <c r="O24" s="108"/>
      <c r="P24" s="108"/>
      <c r="Q24" s="109"/>
    </row>
    <row r="25" spans="1:18" s="96" customFormat="1" ht="9" customHeight="1">
      <c r="A25" s="97" t="s">
        <v>42</v>
      </c>
      <c r="B25" s="98"/>
      <c r="C25" s="99"/>
      <c r="D25" s="100">
        <v>2</v>
      </c>
      <c r="E25" s="101" t="s">
        <v>167</v>
      </c>
      <c r="F25" s="102"/>
      <c r="G25" s="101"/>
      <c r="H25" s="103"/>
      <c r="I25" s="104" t="s">
        <v>43</v>
      </c>
      <c r="J25" s="98"/>
      <c r="K25" s="105"/>
      <c r="L25" s="98"/>
      <c r="M25" s="106"/>
      <c r="N25" s="110"/>
      <c r="O25" s="111"/>
      <c r="P25" s="112"/>
      <c r="Q25" s="113"/>
    </row>
    <row r="26" spans="1:18" s="96" customFormat="1" ht="9" customHeight="1">
      <c r="A26" s="114" t="s">
        <v>44</v>
      </c>
      <c r="B26" s="112"/>
      <c r="C26" s="115"/>
      <c r="D26" s="100"/>
      <c r="E26" s="101"/>
      <c r="F26" s="102"/>
      <c r="G26" s="101"/>
      <c r="H26" s="103"/>
      <c r="I26" s="104" t="s">
        <v>45</v>
      </c>
      <c r="J26" s="98"/>
      <c r="K26" s="105"/>
      <c r="L26" s="98"/>
      <c r="M26" s="106"/>
      <c r="N26" s="107" t="s">
        <v>46</v>
      </c>
      <c r="O26" s="108"/>
      <c r="P26" s="108"/>
      <c r="Q26" s="109"/>
    </row>
    <row r="27" spans="1:18" s="96" customFormat="1" ht="9" customHeight="1">
      <c r="A27" s="116"/>
      <c r="B27" s="27"/>
      <c r="C27" s="117"/>
      <c r="D27" s="100"/>
      <c r="E27" s="101"/>
      <c r="F27" s="102"/>
      <c r="G27" s="101"/>
      <c r="H27" s="103"/>
      <c r="I27" s="104" t="s">
        <v>47</v>
      </c>
      <c r="J27" s="98"/>
      <c r="K27" s="105"/>
      <c r="L27" s="98"/>
      <c r="M27" s="106"/>
      <c r="N27" s="98"/>
      <c r="O27" s="105"/>
      <c r="P27" s="98"/>
      <c r="Q27" s="106"/>
    </row>
    <row r="28" spans="1:18" s="96" customFormat="1" ht="9" customHeight="1">
      <c r="A28" s="118" t="s">
        <v>48</v>
      </c>
      <c r="B28" s="119"/>
      <c r="C28" s="120"/>
      <c r="D28" s="100"/>
      <c r="E28" s="101"/>
      <c r="F28" s="102"/>
      <c r="G28" s="101"/>
      <c r="H28" s="103"/>
      <c r="I28" s="104" t="s">
        <v>49</v>
      </c>
      <c r="J28" s="98"/>
      <c r="K28" s="105"/>
      <c r="L28" s="98"/>
      <c r="M28" s="106"/>
      <c r="N28" s="112"/>
      <c r="O28" s="111"/>
      <c r="P28" s="112"/>
      <c r="Q28" s="113"/>
    </row>
    <row r="29" spans="1:18" s="96" customFormat="1" ht="9" customHeight="1">
      <c r="A29" s="97" t="s">
        <v>39</v>
      </c>
      <c r="B29" s="98"/>
      <c r="C29" s="99"/>
      <c r="D29" s="100"/>
      <c r="E29" s="101"/>
      <c r="F29" s="102"/>
      <c r="G29" s="101"/>
      <c r="H29" s="103"/>
      <c r="I29" s="104" t="s">
        <v>50</v>
      </c>
      <c r="J29" s="98"/>
      <c r="K29" s="105"/>
      <c r="L29" s="98"/>
      <c r="M29" s="106"/>
      <c r="N29" s="107" t="s">
        <v>51</v>
      </c>
      <c r="O29" s="108"/>
      <c r="P29" s="108"/>
      <c r="Q29" s="109"/>
    </row>
    <row r="30" spans="1:18" s="96" customFormat="1" ht="9" customHeight="1">
      <c r="A30" s="97" t="s">
        <v>52</v>
      </c>
      <c r="B30" s="98"/>
      <c r="C30" s="121"/>
      <c r="D30" s="100"/>
      <c r="E30" s="101"/>
      <c r="F30" s="102"/>
      <c r="G30" s="101"/>
      <c r="H30" s="103"/>
      <c r="I30" s="104" t="s">
        <v>53</v>
      </c>
      <c r="J30" s="98"/>
      <c r="K30" s="105"/>
      <c r="L30" s="98"/>
      <c r="M30" s="106"/>
      <c r="N30" s="98"/>
      <c r="O30" s="105"/>
      <c r="P30" s="98"/>
      <c r="Q30" s="106"/>
    </row>
    <row r="31" spans="1:18" s="96" customFormat="1" ht="9" customHeight="1">
      <c r="A31" s="114" t="s">
        <v>54</v>
      </c>
      <c r="B31" s="112"/>
      <c r="C31" s="122"/>
      <c r="D31" s="123"/>
      <c r="E31" s="124"/>
      <c r="F31" s="125"/>
      <c r="G31" s="124"/>
      <c r="H31" s="126"/>
      <c r="I31" s="127" t="s">
        <v>55</v>
      </c>
      <c r="J31" s="112"/>
      <c r="K31" s="111"/>
      <c r="L31" s="112"/>
      <c r="M31" s="113"/>
      <c r="N31" s="112" t="str">
        <f>Q4</f>
        <v>Anthony Jameson/Chester Dalrymple</v>
      </c>
      <c r="O31" s="111"/>
      <c r="P31" s="112"/>
      <c r="Q31" s="128" t="e">
        <f>MIN(4,#REF!)</f>
        <v>#REF!</v>
      </c>
    </row>
  </sheetData>
  <mergeCells count="1">
    <mergeCell ref="A4:C4"/>
  </mergeCells>
  <conditionalFormatting sqref="G7 G9 G11 G13 G15 G17 G19 G21">
    <cfRule type="expression" dxfId="32" priority="11" stopIfTrue="1">
      <formula>AND($D7&lt;9,$C7&gt;0)</formula>
    </cfRule>
  </conditionalFormatting>
  <conditionalFormatting sqref="J10 L14 J18 H8 H16 H20 H12">
    <cfRule type="expression" dxfId="31" priority="8" stopIfTrue="1">
      <formula>AND($N$1="CU",H8="Umpire")</formula>
    </cfRule>
    <cfRule type="expression" dxfId="30" priority="9" stopIfTrue="1">
      <formula>AND($N$1="CU",H8&lt;&gt;"Umpire",I8&lt;&gt;"")</formula>
    </cfRule>
    <cfRule type="expression" dxfId="29" priority="10" stopIfTrue="1">
      <formula>AND($N$1="CU",H8&lt;&gt;"Umpire")</formula>
    </cfRule>
  </conditionalFormatting>
  <conditionalFormatting sqref="L10 L18 N14 J8 J12 J16 J20">
    <cfRule type="expression" dxfId="28" priority="6" stopIfTrue="1">
      <formula>I8="as"</formula>
    </cfRule>
    <cfRule type="expression" dxfId="27" priority="7" stopIfTrue="1">
      <formula>I8="bs"</formula>
    </cfRule>
  </conditionalFormatting>
  <conditionalFormatting sqref="B7 B9 B11 B13 B15 B17 B19 B21">
    <cfRule type="cellIs" dxfId="26" priority="4" stopIfTrue="1" operator="equal">
      <formula>"QA"</formula>
    </cfRule>
    <cfRule type="cellIs" dxfId="25" priority="5" stopIfTrue="1" operator="equal">
      <formula>"DA"</formula>
    </cfRule>
  </conditionalFormatting>
  <conditionalFormatting sqref="Q31 I8 I12 I16 I20 M14 K10 K18">
    <cfRule type="expression" dxfId="24" priority="3" stopIfTrue="1">
      <formula>$N$1="CU"</formula>
    </cfRule>
  </conditionalFormatting>
  <conditionalFormatting sqref="E19 E21 E9 E17 E15 E13 E11 E7">
    <cfRule type="cellIs" dxfId="23" priority="2" stopIfTrue="1" operator="equal">
      <formula>"Bye"</formula>
    </cfRule>
  </conditionalFormatting>
  <conditionalFormatting sqref="D7 D9 D11 D13 D15 D17 D19 D21">
    <cfRule type="expression" dxfId="22" priority="1" stopIfTrue="1">
      <formula>$D7&lt;5</formula>
    </cfRule>
  </conditionalFormatting>
  <dataValidations count="1">
    <dataValidation type="list" allowBlank="1" showInputMessage="1" sqref="L14 H20 H8 H12 H16 J18 J10">
      <formula1>$T$7:$T$16</formula1>
    </dataValidation>
  </dataValidations>
  <printOptions horizontalCentered="1"/>
  <pageMargins left="0.35" right="0.35" top="0.39" bottom="0.39" header="0" footer="0"/>
  <pageSetup scale="120" orientation="landscape" horizontalDpi="4294967294" verticalDpi="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2">
    <tabColor rgb="FFFFFF00"/>
    <pageSetUpPr fitToPage="1"/>
  </sheetPr>
  <dimension ref="A1:T48"/>
  <sheetViews>
    <sheetView showGridLines="0" showZeros="0" workbookViewId="0">
      <selection activeCell="V21" sqref="V21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11.5703125" customWidth="1"/>
    <col min="8" max="8" width="14" customWidth="1"/>
    <col min="9" max="9" width="1.7109375" style="129" customWidth="1"/>
    <col min="10" max="10" width="10.7109375" customWidth="1"/>
    <col min="11" max="11" width="1.7109375" style="129" customWidth="1"/>
    <col min="12" max="12" width="14.28515625" customWidth="1"/>
    <col min="13" max="13" width="1.7109375" style="130" customWidth="1"/>
    <col min="14" max="14" width="12.42578125" customWidth="1"/>
    <col min="15" max="15" width="1.7109375" style="129" customWidth="1"/>
    <col min="16" max="16" width="13.140625" customWidth="1"/>
    <col min="17" max="17" width="1.7109375" style="130" customWidth="1"/>
    <col min="19" max="19" width="8.7109375" customWidth="1"/>
    <col min="20" max="20" width="8.85546875" hidden="1" customWidth="1"/>
    <col min="21" max="21" width="5.7109375" customWidth="1"/>
  </cols>
  <sheetData>
    <row r="1" spans="1:20" s="7" customFormat="1" ht="21.75" customHeight="1">
      <c r="A1" s="131" t="str">
        <f>'[1]Week SetUp'!$A$6</f>
        <v>CHETWYND Lawn Tennis Club - Steve Thomas Int'l Senior Tennis Tourn. 2018</v>
      </c>
      <c r="B1" s="143"/>
      <c r="I1" s="144"/>
      <c r="J1" s="145"/>
      <c r="K1" s="146"/>
      <c r="L1" s="145"/>
      <c r="M1" s="144"/>
      <c r="N1" s="144"/>
      <c r="O1" s="144"/>
      <c r="Q1" s="144"/>
    </row>
    <row r="2" spans="1:20" s="13" customFormat="1" ht="18">
      <c r="A2" s="8">
        <f>'[1]Week SetUp'!$A$8</f>
        <v>0</v>
      </c>
      <c r="B2" s="8"/>
      <c r="C2" s="8"/>
      <c r="D2" s="8"/>
      <c r="E2" s="8"/>
      <c r="F2" s="9"/>
      <c r="I2" s="130"/>
      <c r="J2" s="147" t="s">
        <v>169</v>
      </c>
      <c r="K2" s="146"/>
      <c r="L2" s="146"/>
      <c r="M2" s="130"/>
      <c r="O2" s="130"/>
      <c r="Q2" s="130"/>
    </row>
    <row r="3" spans="1:20" s="18" customFormat="1" ht="10.5" customHeight="1">
      <c r="A3" s="148" t="s">
        <v>2</v>
      </c>
      <c r="B3" s="148"/>
      <c r="C3" s="148"/>
      <c r="D3" s="148"/>
      <c r="E3" s="148"/>
      <c r="F3" s="148" t="s">
        <v>3</v>
      </c>
      <c r="G3" s="148"/>
      <c r="H3" s="148"/>
      <c r="I3" s="149"/>
      <c r="J3" s="16"/>
      <c r="K3" s="15"/>
      <c r="L3" s="16" t="s">
        <v>4</v>
      </c>
      <c r="M3" s="149"/>
      <c r="N3" s="148"/>
      <c r="O3" s="149"/>
      <c r="P3" s="148"/>
      <c r="Q3" s="150" t="s">
        <v>5</v>
      </c>
    </row>
    <row r="4" spans="1:20" s="26" customFormat="1" ht="11.25" customHeight="1" thickBot="1">
      <c r="A4" s="264" t="str">
        <f>'[1]Week SetUp'!$A$10</f>
        <v>18th -21st MAY  2018</v>
      </c>
      <c r="B4" s="264"/>
      <c r="C4" s="264"/>
      <c r="D4" s="151"/>
      <c r="E4" s="151"/>
      <c r="F4" s="19" t="str">
        <f>'[1]Week SetUp'!$C$10</f>
        <v>National Racquet Centre, Tacarigua</v>
      </c>
      <c r="G4" s="152"/>
      <c r="H4" s="151"/>
      <c r="I4" s="153"/>
      <c r="J4" s="23">
        <f>'[1]Week SetUp'!$D$10</f>
        <v>0</v>
      </c>
      <c r="K4" s="22"/>
      <c r="L4" s="24" t="str">
        <f>'[1]Week SetUp'!$A$12</f>
        <v>Anthony Jeremiah</v>
      </c>
      <c r="M4" s="153"/>
      <c r="N4" s="151"/>
      <c r="O4" s="153"/>
      <c r="P4" s="151"/>
      <c r="Q4" s="25" t="str">
        <f>'[1]Week SetUp'!$E$10</f>
        <v>Anthony Jameson/Chester Dalrymple</v>
      </c>
    </row>
    <row r="5" spans="1:20" s="18" customFormat="1" ht="9">
      <c r="A5" s="154"/>
      <c r="B5" s="155" t="s">
        <v>6</v>
      </c>
      <c r="C5" s="155" t="str">
        <f>IF(OR(F2="Week 3",F2="Masters"),"CP","Rank")</f>
        <v>Rank</v>
      </c>
      <c r="D5" s="155" t="s">
        <v>8</v>
      </c>
      <c r="E5" s="156" t="s">
        <v>9</v>
      </c>
      <c r="F5" s="156" t="s">
        <v>10</v>
      </c>
      <c r="G5" s="156"/>
      <c r="H5" s="156" t="s">
        <v>11</v>
      </c>
      <c r="I5" s="156"/>
      <c r="J5" s="155" t="s">
        <v>12</v>
      </c>
      <c r="K5" s="157"/>
      <c r="L5" s="155" t="s">
        <v>13</v>
      </c>
      <c r="M5" s="157"/>
      <c r="N5" s="155" t="s">
        <v>170</v>
      </c>
      <c r="O5" s="157"/>
      <c r="P5" s="155"/>
      <c r="Q5" s="158"/>
    </row>
    <row r="6" spans="1:20" s="18" customFormat="1" ht="3.75" customHeight="1" thickBot="1">
      <c r="A6" s="159"/>
      <c r="B6" s="34"/>
      <c r="C6" s="34"/>
      <c r="D6" s="34"/>
      <c r="E6" s="160"/>
      <c r="F6" s="160"/>
      <c r="G6" s="161"/>
      <c r="H6" s="160"/>
      <c r="I6" s="162"/>
      <c r="J6" s="34"/>
      <c r="K6" s="162"/>
      <c r="L6" s="34"/>
      <c r="M6" s="162"/>
      <c r="N6" s="34"/>
      <c r="O6" s="162"/>
      <c r="P6" s="34"/>
      <c r="Q6" s="163"/>
    </row>
    <row r="7" spans="1:20" s="50" customFormat="1" ht="10.5" customHeight="1">
      <c r="A7" s="164">
        <v>1</v>
      </c>
      <c r="B7" s="40"/>
      <c r="C7" s="40"/>
      <c r="D7" s="41">
        <v>1</v>
      </c>
      <c r="E7" s="42" t="s">
        <v>171</v>
      </c>
      <c r="F7" s="42" t="s">
        <v>172</v>
      </c>
      <c r="G7" s="165"/>
      <c r="H7" s="42"/>
      <c r="I7" s="166"/>
      <c r="J7" s="167"/>
      <c r="K7" s="168"/>
      <c r="L7" s="167"/>
      <c r="M7" s="168"/>
      <c r="N7" s="167"/>
      <c r="O7" s="168"/>
      <c r="P7" s="167"/>
      <c r="Q7" s="46"/>
      <c r="R7" s="49"/>
      <c r="T7" s="51" t="e">
        <f>#REF!</f>
        <v>#REF!</v>
      </c>
    </row>
    <row r="8" spans="1:20" s="50" customFormat="1" ht="9.6" customHeight="1">
      <c r="A8" s="169"/>
      <c r="B8" s="53"/>
      <c r="C8" s="53"/>
      <c r="D8" s="53"/>
      <c r="E8" s="42" t="s">
        <v>137</v>
      </c>
      <c r="F8" s="42" t="s">
        <v>138</v>
      </c>
      <c r="G8" s="165"/>
      <c r="H8" s="42"/>
      <c r="I8" s="170"/>
      <c r="J8" s="171" t="str">
        <f>IF(I8="a",E7,IF(I8="b",E9,""))</f>
        <v/>
      </c>
      <c r="K8" s="168"/>
      <c r="L8" s="167"/>
      <c r="M8" s="168"/>
      <c r="N8" s="167"/>
      <c r="O8" s="168"/>
      <c r="P8" s="167"/>
      <c r="Q8" s="46"/>
      <c r="R8" s="49"/>
      <c r="T8" s="58" t="e">
        <f>#REF!</f>
        <v>#REF!</v>
      </c>
    </row>
    <row r="9" spans="1:20" s="50" customFormat="1" ht="9.6" customHeight="1">
      <c r="A9" s="169"/>
      <c r="B9" s="53"/>
      <c r="C9" s="53"/>
      <c r="D9" s="53"/>
      <c r="E9" s="167"/>
      <c r="F9" s="167"/>
      <c r="G9" s="161"/>
      <c r="H9" s="167"/>
      <c r="I9" s="172"/>
      <c r="J9" s="173" t="str">
        <f>UPPER(IF(OR(I10="a",I10="as"),E7,IF(OR(I10="b",I10="bs"),E11,)))</f>
        <v>CAESAR</v>
      </c>
      <c r="K9" s="174"/>
      <c r="L9" s="167"/>
      <c r="M9" s="168"/>
      <c r="N9" s="167"/>
      <c r="O9" s="168"/>
      <c r="P9" s="167"/>
      <c r="Q9" s="46"/>
      <c r="R9" s="49"/>
      <c r="T9" s="58" t="e">
        <f>#REF!</f>
        <v>#REF!</v>
      </c>
    </row>
    <row r="10" spans="1:20" s="50" customFormat="1" ht="9.6" customHeight="1">
      <c r="A10" s="169"/>
      <c r="B10" s="53"/>
      <c r="C10" s="53"/>
      <c r="D10" s="53"/>
      <c r="E10" s="167"/>
      <c r="F10" s="167"/>
      <c r="G10" s="161"/>
      <c r="H10" s="55"/>
      <c r="I10" s="63" t="s">
        <v>61</v>
      </c>
      <c r="J10" s="175" t="str">
        <f>UPPER(IF(OR(I10="a",I10="as"),E8,IF(OR(I10="b",I10="bs"),E12,)))</f>
        <v>FRANCIS</v>
      </c>
      <c r="K10" s="176"/>
      <c r="L10" s="167"/>
      <c r="M10" s="168"/>
      <c r="N10" s="167"/>
      <c r="O10" s="168"/>
      <c r="P10" s="167"/>
      <c r="Q10" s="46"/>
      <c r="R10" s="49"/>
      <c r="T10" s="58" t="e">
        <f>#REF!</f>
        <v>#REF!</v>
      </c>
    </row>
    <row r="11" spans="1:20" s="50" customFormat="1" ht="9.6" customHeight="1">
      <c r="A11" s="169">
        <v>2</v>
      </c>
      <c r="B11" s="40" t="str">
        <f>IF($D11="","",VLOOKUP($D11,#REF!,20))</f>
        <v/>
      </c>
      <c r="C11" s="40" t="str">
        <f>IF($D11="","",VLOOKUP($D11,#REF!,21))</f>
        <v/>
      </c>
      <c r="D11" s="41"/>
      <c r="E11" s="40" t="s">
        <v>18</v>
      </c>
      <c r="F11" s="40"/>
      <c r="G11" s="177"/>
      <c r="H11" s="40"/>
      <c r="I11" s="178"/>
      <c r="J11" s="167"/>
      <c r="K11" s="179"/>
      <c r="L11" s="180"/>
      <c r="M11" s="174"/>
      <c r="N11" s="167"/>
      <c r="O11" s="168"/>
      <c r="P11" s="167"/>
      <c r="Q11" s="46"/>
      <c r="R11" s="49"/>
      <c r="T11" s="58" t="e">
        <f>#REF!</f>
        <v>#REF!</v>
      </c>
    </row>
    <row r="12" spans="1:20" s="50" customFormat="1" ht="9.6" customHeight="1">
      <c r="A12" s="169"/>
      <c r="B12" s="53"/>
      <c r="C12" s="53"/>
      <c r="D12" s="53"/>
      <c r="E12" s="40" t="s">
        <v>18</v>
      </c>
      <c r="F12" s="40"/>
      <c r="G12" s="177"/>
      <c r="H12" s="40"/>
      <c r="I12" s="170"/>
      <c r="J12" s="167"/>
      <c r="K12" s="179"/>
      <c r="L12" s="181"/>
      <c r="M12" s="182"/>
      <c r="N12" s="167"/>
      <c r="O12" s="168"/>
      <c r="P12" s="167"/>
      <c r="Q12" s="46"/>
      <c r="R12" s="49"/>
      <c r="T12" s="58" t="e">
        <f>#REF!</f>
        <v>#REF!</v>
      </c>
    </row>
    <row r="13" spans="1:20" s="50" customFormat="1" ht="9.6" customHeight="1">
      <c r="A13" s="169"/>
      <c r="B13" s="53"/>
      <c r="C13" s="53"/>
      <c r="D13" s="61"/>
      <c r="E13" s="167"/>
      <c r="F13" s="167"/>
      <c r="G13" s="161"/>
      <c r="H13" s="167"/>
      <c r="I13" s="183"/>
      <c r="J13" s="167"/>
      <c r="K13" s="172"/>
      <c r="L13" s="173" t="s">
        <v>173</v>
      </c>
      <c r="M13" s="168"/>
      <c r="N13" s="167"/>
      <c r="O13" s="168"/>
      <c r="P13" s="167"/>
      <c r="Q13" s="46"/>
      <c r="R13" s="49"/>
      <c r="T13" s="58" t="e">
        <f>#REF!</f>
        <v>#REF!</v>
      </c>
    </row>
    <row r="14" spans="1:20" s="50" customFormat="1" ht="9.6" customHeight="1">
      <c r="A14" s="169"/>
      <c r="B14" s="53"/>
      <c r="C14" s="53"/>
      <c r="D14" s="61"/>
      <c r="E14" s="167"/>
      <c r="F14" s="167"/>
      <c r="G14" s="161"/>
      <c r="H14" s="167"/>
      <c r="I14" s="183"/>
      <c r="J14" s="55" t="s">
        <v>19</v>
      </c>
      <c r="K14" s="63" t="s">
        <v>125</v>
      </c>
      <c r="L14" s="175" t="s">
        <v>85</v>
      </c>
      <c r="M14" s="176"/>
      <c r="N14" s="167"/>
      <c r="O14" s="168"/>
      <c r="P14" s="167"/>
      <c r="Q14" s="46"/>
      <c r="R14" s="49"/>
      <c r="T14" s="58" t="e">
        <f>#REF!</f>
        <v>#REF!</v>
      </c>
    </row>
    <row r="15" spans="1:20" s="50" customFormat="1" ht="9.6" customHeight="1">
      <c r="A15" s="169">
        <v>3</v>
      </c>
      <c r="B15" s="40" t="str">
        <f>IF($D15="","",VLOOKUP($D15,#REF!,20))</f>
        <v/>
      </c>
      <c r="C15" s="40" t="str">
        <f>IF($D15="","",VLOOKUP($D15,#REF!,21))</f>
        <v/>
      </c>
      <c r="D15" s="41"/>
      <c r="E15" s="40" t="s">
        <v>173</v>
      </c>
      <c r="F15" s="40" t="s">
        <v>174</v>
      </c>
      <c r="G15" s="177"/>
      <c r="H15" s="40"/>
      <c r="I15" s="166"/>
      <c r="J15" s="167"/>
      <c r="K15" s="179"/>
      <c r="L15" s="167" t="s">
        <v>260</v>
      </c>
      <c r="M15" s="179"/>
      <c r="N15" s="180"/>
      <c r="O15" s="168"/>
      <c r="P15" s="167"/>
      <c r="Q15" s="46"/>
      <c r="R15" s="49"/>
      <c r="T15" s="58" t="e">
        <f>#REF!</f>
        <v>#REF!</v>
      </c>
    </row>
    <row r="16" spans="1:20" s="50" customFormat="1" ht="9.6" customHeight="1" thickBot="1">
      <c r="A16" s="169"/>
      <c r="B16" s="53"/>
      <c r="C16" s="53"/>
      <c r="D16" s="53"/>
      <c r="E16" s="40" t="s">
        <v>85</v>
      </c>
      <c r="F16" s="40" t="s">
        <v>86</v>
      </c>
      <c r="G16" s="177"/>
      <c r="H16" s="40"/>
      <c r="I16" s="170"/>
      <c r="J16" s="171" t="str">
        <f>IF(I16="a",E15,IF(I16="b",E17,""))</f>
        <v/>
      </c>
      <c r="K16" s="179"/>
      <c r="L16" s="167"/>
      <c r="M16" s="179"/>
      <c r="N16" s="167"/>
      <c r="O16" s="168"/>
      <c r="P16" s="167"/>
      <c r="Q16" s="46"/>
      <c r="R16" s="49"/>
      <c r="T16" s="74" t="e">
        <f>#REF!</f>
        <v>#REF!</v>
      </c>
    </row>
    <row r="17" spans="1:18" s="50" customFormat="1" ht="9.6" customHeight="1">
      <c r="A17" s="169"/>
      <c r="B17" s="53"/>
      <c r="C17" s="53"/>
      <c r="D17" s="61"/>
      <c r="E17" s="167"/>
      <c r="F17" s="167"/>
      <c r="G17" s="161"/>
      <c r="H17" s="167"/>
      <c r="I17" s="172"/>
      <c r="J17" s="173" t="s">
        <v>173</v>
      </c>
      <c r="K17" s="184"/>
      <c r="L17" s="167"/>
      <c r="M17" s="179"/>
      <c r="N17" s="167"/>
      <c r="O17" s="168"/>
      <c r="P17" s="167"/>
      <c r="Q17" s="46"/>
      <c r="R17" s="49"/>
    </row>
    <row r="18" spans="1:18" s="50" customFormat="1" ht="9.6" customHeight="1">
      <c r="A18" s="169"/>
      <c r="B18" s="53"/>
      <c r="C18" s="53"/>
      <c r="D18" s="61"/>
      <c r="E18" s="167"/>
      <c r="F18" s="167"/>
      <c r="G18" s="161"/>
      <c r="H18" s="55"/>
      <c r="I18" s="63" t="s">
        <v>121</v>
      </c>
      <c r="J18" s="175" t="s">
        <v>85</v>
      </c>
      <c r="K18" s="170"/>
      <c r="L18" s="167"/>
      <c r="M18" s="179"/>
      <c r="N18" s="167"/>
      <c r="O18" s="168"/>
      <c r="P18" s="167"/>
      <c r="Q18" s="46"/>
      <c r="R18" s="49"/>
    </row>
    <row r="19" spans="1:18" s="50" customFormat="1" ht="9.6" customHeight="1">
      <c r="A19" s="169">
        <v>4</v>
      </c>
      <c r="B19" s="40" t="str">
        <f>IF($D19="","",VLOOKUP($D19,#REF!,20))</f>
        <v/>
      </c>
      <c r="C19" s="40" t="str">
        <f>IF($D19="","",VLOOKUP($D19,#REF!,21))</f>
        <v/>
      </c>
      <c r="D19" s="41"/>
      <c r="E19" s="40" t="s">
        <v>29</v>
      </c>
      <c r="F19" s="40" t="s">
        <v>82</v>
      </c>
      <c r="G19" s="177"/>
      <c r="H19" s="40"/>
      <c r="I19" s="178"/>
      <c r="J19" s="167" t="s">
        <v>250</v>
      </c>
      <c r="K19" s="168"/>
      <c r="L19" s="180"/>
      <c r="M19" s="184"/>
      <c r="N19" s="167"/>
      <c r="O19" s="168"/>
      <c r="P19" s="167"/>
      <c r="Q19" s="46"/>
      <c r="R19" s="49"/>
    </row>
    <row r="20" spans="1:18" s="50" customFormat="1" ht="9.6" customHeight="1">
      <c r="A20" s="169"/>
      <c r="B20" s="53"/>
      <c r="C20" s="53"/>
      <c r="D20" s="53"/>
      <c r="E20" s="40" t="s">
        <v>66</v>
      </c>
      <c r="F20" s="40" t="s">
        <v>67</v>
      </c>
      <c r="G20" s="177"/>
      <c r="H20" s="40"/>
      <c r="I20" s="170"/>
      <c r="J20" s="167"/>
      <c r="K20" s="168"/>
      <c r="L20" s="181"/>
      <c r="M20" s="185"/>
      <c r="N20" s="167"/>
      <c r="O20" s="168"/>
      <c r="P20" s="167"/>
      <c r="Q20" s="46"/>
      <c r="R20" s="49"/>
    </row>
    <row r="21" spans="1:18" s="50" customFormat="1" ht="9.6" customHeight="1">
      <c r="A21" s="169"/>
      <c r="B21" s="53"/>
      <c r="C21" s="53"/>
      <c r="D21" s="53"/>
      <c r="E21" s="167"/>
      <c r="F21" s="167"/>
      <c r="G21" s="161"/>
      <c r="H21" s="167"/>
      <c r="I21" s="183"/>
      <c r="J21" s="167"/>
      <c r="K21" s="168"/>
      <c r="L21" s="167"/>
      <c r="M21" s="172"/>
      <c r="N21" s="173" t="str">
        <f>UPPER(IF(OR(M22="a",M22="as"),L13,IF(OR(M22="b",M22="bs"),L29,)))</f>
        <v>VILLAROEL</v>
      </c>
      <c r="O21" s="168"/>
      <c r="P21" s="167"/>
      <c r="Q21" s="46"/>
      <c r="R21" s="49"/>
    </row>
    <row r="22" spans="1:18" s="50" customFormat="1" ht="9.6" customHeight="1">
      <c r="A22" s="169"/>
      <c r="B22" s="53"/>
      <c r="C22" s="53"/>
      <c r="D22" s="53"/>
      <c r="E22" s="167"/>
      <c r="F22" s="167"/>
      <c r="G22" s="161"/>
      <c r="H22" s="167"/>
      <c r="I22" s="183"/>
      <c r="J22" s="167"/>
      <c r="K22" s="168"/>
      <c r="L22" s="55" t="s">
        <v>19</v>
      </c>
      <c r="M22" s="63" t="s">
        <v>88</v>
      </c>
      <c r="N22" s="175" t="str">
        <f>UPPER(IF(OR(M22="a",M22="as"),L14,IF(OR(M22="b",M22="bs"),L30,)))</f>
        <v>YOUSSEF</v>
      </c>
      <c r="O22" s="176"/>
      <c r="P22" s="167"/>
      <c r="Q22" s="46"/>
      <c r="R22" s="49"/>
    </row>
    <row r="23" spans="1:18" s="50" customFormat="1" ht="9.6" customHeight="1">
      <c r="A23" s="169">
        <v>5</v>
      </c>
      <c r="B23" s="40"/>
      <c r="C23" s="40"/>
      <c r="D23" s="41"/>
      <c r="E23" s="40" t="s">
        <v>80</v>
      </c>
      <c r="F23" s="40" t="s">
        <v>81</v>
      </c>
      <c r="G23" s="177"/>
      <c r="H23" s="40"/>
      <c r="I23" s="166"/>
      <c r="J23" s="167"/>
      <c r="K23" s="168"/>
      <c r="L23" s="167"/>
      <c r="M23" s="179"/>
      <c r="N23" s="167" t="s">
        <v>87</v>
      </c>
      <c r="O23" s="186"/>
      <c r="P23" s="187"/>
      <c r="Q23" s="46"/>
      <c r="R23" s="49"/>
    </row>
    <row r="24" spans="1:18" s="50" customFormat="1" ht="9.6" customHeight="1">
      <c r="A24" s="169"/>
      <c r="B24" s="53"/>
      <c r="C24" s="53"/>
      <c r="D24" s="53"/>
      <c r="E24" s="40" t="s">
        <v>143</v>
      </c>
      <c r="F24" s="40" t="s">
        <v>144</v>
      </c>
      <c r="G24" s="177"/>
      <c r="H24" s="40"/>
      <c r="I24" s="170"/>
      <c r="J24" s="171" t="str">
        <f>IF(I24="a",E23,IF(I24="b",E25,""))</f>
        <v/>
      </c>
      <c r="K24" s="168"/>
      <c r="L24" s="167"/>
      <c r="M24" s="179"/>
      <c r="N24" s="167"/>
      <c r="O24" s="186"/>
      <c r="P24" s="187"/>
      <c r="Q24" s="46"/>
      <c r="R24" s="49"/>
    </row>
    <row r="25" spans="1:18" s="50" customFormat="1" ht="9.6" customHeight="1">
      <c r="A25" s="169"/>
      <c r="B25" s="53"/>
      <c r="C25" s="53"/>
      <c r="D25" s="53"/>
      <c r="E25" s="167"/>
      <c r="F25" s="167"/>
      <c r="G25" s="161"/>
      <c r="H25" s="167"/>
      <c r="I25" s="172"/>
      <c r="J25" s="173" t="s">
        <v>80</v>
      </c>
      <c r="K25" s="174"/>
      <c r="L25" s="167"/>
      <c r="M25" s="179"/>
      <c r="N25" s="167"/>
      <c r="O25" s="186"/>
      <c r="P25" s="187"/>
      <c r="Q25" s="46"/>
      <c r="R25" s="49"/>
    </row>
    <row r="26" spans="1:18" s="50" customFormat="1" ht="9.6" customHeight="1">
      <c r="A26" s="169"/>
      <c r="B26" s="53"/>
      <c r="C26" s="53"/>
      <c r="D26" s="53"/>
      <c r="E26" s="167"/>
      <c r="F26" s="167"/>
      <c r="G26" s="161"/>
      <c r="H26" s="55"/>
      <c r="I26" s="63"/>
      <c r="J26" s="175" t="s">
        <v>143</v>
      </c>
      <c r="K26" s="176"/>
      <c r="L26" s="167"/>
      <c r="M26" s="179"/>
      <c r="N26" s="167"/>
      <c r="O26" s="186"/>
      <c r="P26" s="187"/>
      <c r="Q26" s="46"/>
      <c r="R26" s="49"/>
    </row>
    <row r="27" spans="1:18" s="50" customFormat="1" ht="9.6" customHeight="1">
      <c r="A27" s="169">
        <v>6</v>
      </c>
      <c r="B27" s="40" t="str">
        <f>IF($D27="","",VLOOKUP($D27,#REF!,20))</f>
        <v/>
      </c>
      <c r="C27" s="40" t="str">
        <f>IF($D27="","",VLOOKUP($D27,#REF!,21))</f>
        <v/>
      </c>
      <c r="D27" s="41"/>
      <c r="E27" s="40" t="s">
        <v>89</v>
      </c>
      <c r="F27" s="40" t="s">
        <v>90</v>
      </c>
      <c r="G27" s="177"/>
      <c r="H27" s="40"/>
      <c r="I27" s="178" t="s">
        <v>121</v>
      </c>
      <c r="J27" s="167" t="s">
        <v>246</v>
      </c>
      <c r="K27" s="179"/>
      <c r="L27" s="180"/>
      <c r="M27" s="184"/>
      <c r="N27" s="167"/>
      <c r="O27" s="186"/>
      <c r="P27" s="187"/>
      <c r="Q27" s="46"/>
      <c r="R27" s="49"/>
    </row>
    <row r="28" spans="1:18" s="50" customFormat="1" ht="9.6" customHeight="1">
      <c r="A28" s="169"/>
      <c r="B28" s="53"/>
      <c r="C28" s="53"/>
      <c r="D28" s="53"/>
      <c r="E28" s="40" t="s">
        <v>175</v>
      </c>
      <c r="F28" s="40" t="s">
        <v>176</v>
      </c>
      <c r="G28" s="177"/>
      <c r="H28" s="40"/>
      <c r="I28" s="170"/>
      <c r="J28" s="167"/>
      <c r="K28" s="179"/>
      <c r="L28" s="181"/>
      <c r="M28" s="185"/>
      <c r="N28" s="167"/>
      <c r="O28" s="186"/>
      <c r="P28" s="187"/>
      <c r="Q28" s="46"/>
      <c r="R28" s="49"/>
    </row>
    <row r="29" spans="1:18" s="50" customFormat="1" ht="9.6" customHeight="1">
      <c r="A29" s="169"/>
      <c r="B29" s="53"/>
      <c r="C29" s="53"/>
      <c r="D29" s="61"/>
      <c r="E29" s="167"/>
      <c r="F29" s="167"/>
      <c r="G29" s="161"/>
      <c r="H29" s="167"/>
      <c r="I29" s="183"/>
      <c r="J29" s="167"/>
      <c r="K29" s="172"/>
      <c r="L29" s="173" t="str">
        <f>UPPER(IF(OR(K30="a",K30="as"),J25,IF(OR(K30="b",K30="bs"),J33,)))</f>
        <v>VILLAROEL</v>
      </c>
      <c r="M29" s="179"/>
      <c r="N29" s="167"/>
      <c r="O29" s="186"/>
      <c r="P29" s="187"/>
      <c r="Q29" s="46"/>
      <c r="R29" s="49"/>
    </row>
    <row r="30" spans="1:18" s="50" customFormat="1" ht="9.6" customHeight="1">
      <c r="A30" s="169"/>
      <c r="B30" s="53"/>
      <c r="C30" s="53"/>
      <c r="D30" s="61"/>
      <c r="E30" s="167"/>
      <c r="F30" s="167"/>
      <c r="G30" s="161"/>
      <c r="H30" s="167"/>
      <c r="I30" s="183"/>
      <c r="J30" s="55" t="s">
        <v>19</v>
      </c>
      <c r="K30" s="63" t="s">
        <v>129</v>
      </c>
      <c r="L30" s="175" t="str">
        <f>UPPER(IF(OR(K30="a",K30="as"),J26,IF(OR(K30="b",K30="bs"),J34,)))</f>
        <v>YOUSSEF</v>
      </c>
      <c r="M30" s="170"/>
      <c r="N30" s="167"/>
      <c r="O30" s="186"/>
      <c r="P30" s="187"/>
      <c r="Q30" s="46"/>
      <c r="R30" s="49"/>
    </row>
    <row r="31" spans="1:18" s="50" customFormat="1" ht="9.6" customHeight="1">
      <c r="A31" s="169">
        <v>7</v>
      </c>
      <c r="B31" s="40" t="str">
        <f>IF($D31="","",VLOOKUP($D31,#REF!,20))</f>
        <v/>
      </c>
      <c r="C31" s="40" t="str">
        <f>IF($D31="","",VLOOKUP($D31,#REF!,21))</f>
        <v/>
      </c>
      <c r="D31" s="41"/>
      <c r="E31" s="40" t="s">
        <v>177</v>
      </c>
      <c r="F31" s="40" t="s">
        <v>178</v>
      </c>
      <c r="G31" s="177"/>
      <c r="H31" s="40"/>
      <c r="I31" s="166"/>
      <c r="J31" s="167"/>
      <c r="K31" s="179"/>
      <c r="L31" s="167" t="s">
        <v>263</v>
      </c>
      <c r="M31" s="168"/>
      <c r="N31" s="180"/>
      <c r="O31" s="186"/>
      <c r="P31" s="187"/>
      <c r="Q31" s="46"/>
      <c r="R31" s="49"/>
    </row>
    <row r="32" spans="1:18" s="50" customFormat="1" ht="9.6" customHeight="1">
      <c r="A32" s="169"/>
      <c r="B32" s="53"/>
      <c r="C32" s="53"/>
      <c r="D32" s="53"/>
      <c r="E32" s="40" t="s">
        <v>122</v>
      </c>
      <c r="F32" s="40" t="s">
        <v>123</v>
      </c>
      <c r="G32" s="177"/>
      <c r="H32" s="40"/>
      <c r="I32" s="170"/>
      <c r="J32" s="171" t="str">
        <f>IF(I32="a",E31,IF(I32="b",E33,""))</f>
        <v/>
      </c>
      <c r="K32" s="179"/>
      <c r="L32" s="167"/>
      <c r="M32" s="168"/>
      <c r="N32" s="167"/>
      <c r="O32" s="186"/>
      <c r="P32" s="187"/>
      <c r="Q32" s="46"/>
      <c r="R32" s="49"/>
    </row>
    <row r="33" spans="1:18" s="50" customFormat="1" ht="9.6" customHeight="1">
      <c r="A33" s="169"/>
      <c r="B33" s="53"/>
      <c r="C33" s="53"/>
      <c r="D33" s="61"/>
      <c r="E33" s="167"/>
      <c r="F33" s="167"/>
      <c r="G33" s="161"/>
      <c r="H33" s="167"/>
      <c r="I33" s="172"/>
      <c r="J33" s="173" t="str">
        <f>UPPER(IF(OR(I34="a",I34="as"),E31,IF(OR(I34="b",I34="bs"),E35,)))</f>
        <v>VILLAROEL</v>
      </c>
      <c r="K33" s="184"/>
      <c r="L33" s="167"/>
      <c r="M33" s="168"/>
      <c r="N33" s="167"/>
      <c r="O33" s="186"/>
      <c r="P33" s="187"/>
      <c r="Q33" s="46"/>
      <c r="R33" s="49"/>
    </row>
    <row r="34" spans="1:18" s="50" customFormat="1" ht="9.6" customHeight="1">
      <c r="A34" s="169"/>
      <c r="B34" s="53"/>
      <c r="C34" s="53"/>
      <c r="D34" s="61"/>
      <c r="E34" s="167"/>
      <c r="F34" s="167"/>
      <c r="G34" s="161"/>
      <c r="H34" s="55"/>
      <c r="I34" s="63" t="s">
        <v>88</v>
      </c>
      <c r="J34" s="175" t="str">
        <f>UPPER(IF(OR(I34="a",I34="as"),E32,IF(OR(I34="b",I34="bs"),E36,)))</f>
        <v>YOUSSEF</v>
      </c>
      <c r="K34" s="170"/>
      <c r="L34" s="167"/>
      <c r="M34" s="168"/>
      <c r="N34" s="167"/>
      <c r="O34" s="186"/>
      <c r="P34" s="187"/>
      <c r="Q34" s="46"/>
      <c r="R34" s="49"/>
    </row>
    <row r="35" spans="1:18" s="50" customFormat="1" ht="9.6" customHeight="1">
      <c r="A35" s="164">
        <v>8</v>
      </c>
      <c r="B35" s="40"/>
      <c r="C35" s="40"/>
      <c r="D35" s="76">
        <v>2</v>
      </c>
      <c r="E35" s="42" t="s">
        <v>118</v>
      </c>
      <c r="F35" s="42" t="s">
        <v>119</v>
      </c>
      <c r="G35" s="165"/>
      <c r="H35" s="42"/>
      <c r="I35" s="178"/>
      <c r="J35" s="167" t="s">
        <v>114</v>
      </c>
      <c r="K35" s="168"/>
      <c r="L35" s="180"/>
      <c r="M35" s="174"/>
      <c r="N35" s="167"/>
      <c r="O35" s="186"/>
      <c r="P35" s="187"/>
      <c r="Q35" s="46"/>
      <c r="R35" s="49"/>
    </row>
    <row r="36" spans="1:18" s="50" customFormat="1" ht="9.6" customHeight="1">
      <c r="A36" s="169"/>
      <c r="B36" s="53"/>
      <c r="C36" s="53"/>
      <c r="D36" s="53"/>
      <c r="E36" s="42" t="s">
        <v>179</v>
      </c>
      <c r="F36" s="42" t="s">
        <v>180</v>
      </c>
      <c r="G36" s="165"/>
      <c r="H36" s="42"/>
      <c r="I36" s="170"/>
      <c r="J36" s="167"/>
      <c r="K36" s="168"/>
      <c r="L36" s="181"/>
      <c r="M36" s="182"/>
      <c r="N36" s="167"/>
      <c r="O36" s="186"/>
      <c r="P36" s="187"/>
      <c r="Q36" s="46"/>
      <c r="R36" s="49"/>
    </row>
    <row r="37" spans="1:18" s="83" customFormat="1" ht="6" customHeight="1">
      <c r="A37" s="188"/>
      <c r="B37" s="189"/>
      <c r="C37" s="189"/>
      <c r="D37" s="190"/>
      <c r="E37" s="191"/>
      <c r="F37" s="191"/>
      <c r="G37" s="192"/>
      <c r="H37" s="191"/>
      <c r="I37" s="193"/>
      <c r="J37" s="47"/>
      <c r="K37" s="48"/>
      <c r="L37" s="80"/>
      <c r="M37" s="81"/>
      <c r="N37" s="80"/>
      <c r="O37" s="81"/>
      <c r="P37" s="80"/>
      <c r="Q37" s="81"/>
      <c r="R37" s="82"/>
    </row>
    <row r="38" spans="1:18" s="96" customFormat="1" ht="10.5" customHeight="1">
      <c r="A38" s="84" t="s">
        <v>33</v>
      </c>
      <c r="B38" s="85"/>
      <c r="C38" s="86"/>
      <c r="D38" s="87" t="s">
        <v>34</v>
      </c>
      <c r="E38" s="88" t="s">
        <v>181</v>
      </c>
      <c r="F38" s="88"/>
      <c r="G38" s="88"/>
      <c r="H38" s="194"/>
      <c r="I38" s="88" t="s">
        <v>34</v>
      </c>
      <c r="J38" s="88" t="s">
        <v>182</v>
      </c>
      <c r="K38" s="91"/>
      <c r="L38" s="88" t="s">
        <v>37</v>
      </c>
      <c r="M38" s="92"/>
      <c r="N38" s="93" t="s">
        <v>38</v>
      </c>
      <c r="O38" s="93"/>
      <c r="P38" s="94"/>
      <c r="Q38" s="95"/>
    </row>
    <row r="39" spans="1:18" s="96" customFormat="1" ht="9" customHeight="1">
      <c r="A39" s="97" t="s">
        <v>39</v>
      </c>
      <c r="B39" s="98"/>
      <c r="C39" s="99"/>
      <c r="D39" s="100">
        <v>1</v>
      </c>
      <c r="E39" s="101" t="s">
        <v>171</v>
      </c>
      <c r="F39" s="195"/>
      <c r="G39" s="195"/>
      <c r="H39" s="196"/>
      <c r="I39" s="197" t="s">
        <v>40</v>
      </c>
      <c r="J39" s="98"/>
      <c r="K39" s="105"/>
      <c r="L39" s="98"/>
      <c r="M39" s="106"/>
      <c r="N39" s="107" t="s">
        <v>183</v>
      </c>
      <c r="O39" s="108"/>
      <c r="P39" s="108"/>
      <c r="Q39" s="109"/>
    </row>
    <row r="40" spans="1:18" s="96" customFormat="1" ht="9" customHeight="1">
      <c r="A40" s="97" t="s">
        <v>42</v>
      </c>
      <c r="B40" s="98"/>
      <c r="C40" s="99"/>
      <c r="D40" s="100"/>
      <c r="E40" s="101" t="s">
        <v>137</v>
      </c>
      <c r="F40" s="195"/>
      <c r="G40" s="195"/>
      <c r="H40" s="196"/>
      <c r="I40" s="197"/>
      <c r="J40" s="98"/>
      <c r="K40" s="105"/>
      <c r="L40" s="98"/>
      <c r="M40" s="106"/>
      <c r="N40" s="112"/>
      <c r="O40" s="111"/>
      <c r="P40" s="112"/>
      <c r="Q40" s="113"/>
    </row>
    <row r="41" spans="1:18" s="96" customFormat="1" ht="9" customHeight="1">
      <c r="A41" s="114" t="s">
        <v>44</v>
      </c>
      <c r="B41" s="112"/>
      <c r="C41" s="115"/>
      <c r="D41" s="100">
        <v>2</v>
      </c>
      <c r="E41" s="101" t="s">
        <v>118</v>
      </c>
      <c r="F41" s="195"/>
      <c r="G41" s="195"/>
      <c r="H41" s="196"/>
      <c r="I41" s="197" t="s">
        <v>43</v>
      </c>
      <c r="J41" s="98"/>
      <c r="K41" s="105"/>
      <c r="L41" s="98"/>
      <c r="M41" s="106"/>
      <c r="N41" s="107" t="s">
        <v>46</v>
      </c>
      <c r="O41" s="108"/>
      <c r="P41" s="108"/>
      <c r="Q41" s="109"/>
    </row>
    <row r="42" spans="1:18" s="96" customFormat="1" ht="9" customHeight="1">
      <c r="A42" s="116"/>
      <c r="B42" s="27"/>
      <c r="C42" s="117"/>
      <c r="D42" s="100"/>
      <c r="E42" s="101" t="s">
        <v>179</v>
      </c>
      <c r="F42" s="195"/>
      <c r="G42" s="195"/>
      <c r="H42" s="196"/>
      <c r="I42" s="197"/>
      <c r="J42" s="98"/>
      <c r="K42" s="105"/>
      <c r="L42" s="98"/>
      <c r="M42" s="106"/>
      <c r="N42" s="98"/>
      <c r="O42" s="105"/>
      <c r="P42" s="98"/>
      <c r="Q42" s="106"/>
    </row>
    <row r="43" spans="1:18" s="96" customFormat="1" ht="9" customHeight="1">
      <c r="A43" s="118" t="s">
        <v>48</v>
      </c>
      <c r="B43" s="119"/>
      <c r="C43" s="120"/>
      <c r="D43" s="100">
        <v>3</v>
      </c>
      <c r="E43" s="101"/>
      <c r="F43" s="195"/>
      <c r="G43" s="195"/>
      <c r="H43" s="196"/>
      <c r="I43" s="197" t="s">
        <v>45</v>
      </c>
      <c r="J43" s="98"/>
      <c r="K43" s="105"/>
      <c r="L43" s="98"/>
      <c r="M43" s="106"/>
      <c r="N43" s="112"/>
      <c r="O43" s="111"/>
      <c r="P43" s="112"/>
      <c r="Q43" s="113"/>
    </row>
    <row r="44" spans="1:18" s="96" customFormat="1" ht="9" customHeight="1">
      <c r="A44" s="97" t="s">
        <v>39</v>
      </c>
      <c r="B44" s="98"/>
      <c r="C44" s="99"/>
      <c r="D44" s="100"/>
      <c r="E44" s="101"/>
      <c r="F44" s="195"/>
      <c r="G44" s="195"/>
      <c r="H44" s="196"/>
      <c r="I44" s="197"/>
      <c r="J44" s="98"/>
      <c r="K44" s="105"/>
      <c r="L44" s="98"/>
      <c r="M44" s="106"/>
      <c r="N44" s="107" t="s">
        <v>51</v>
      </c>
      <c r="O44" s="108"/>
      <c r="P44" s="108"/>
      <c r="Q44" s="109"/>
    </row>
    <row r="45" spans="1:18" s="96" customFormat="1" ht="9" customHeight="1">
      <c r="A45" s="97" t="s">
        <v>52</v>
      </c>
      <c r="B45" s="98"/>
      <c r="C45" s="121"/>
      <c r="D45" s="100">
        <v>4</v>
      </c>
      <c r="E45" s="101"/>
      <c r="F45" s="195"/>
      <c r="G45" s="195"/>
      <c r="H45" s="196"/>
      <c r="I45" s="197" t="s">
        <v>47</v>
      </c>
      <c r="J45" s="98"/>
      <c r="K45" s="105"/>
      <c r="L45" s="98"/>
      <c r="M45" s="106"/>
      <c r="N45" s="98"/>
      <c r="O45" s="105"/>
      <c r="P45" s="98"/>
      <c r="Q45" s="106"/>
    </row>
    <row r="46" spans="1:18" s="96" customFormat="1" ht="9" customHeight="1">
      <c r="A46" s="114" t="s">
        <v>54</v>
      </c>
      <c r="B46" s="112"/>
      <c r="C46" s="122"/>
      <c r="D46" s="123"/>
      <c r="E46" s="124"/>
      <c r="F46" s="198"/>
      <c r="G46" s="198"/>
      <c r="H46" s="199"/>
      <c r="I46" s="200"/>
      <c r="J46" s="112"/>
      <c r="K46" s="111"/>
      <c r="L46" s="112"/>
      <c r="M46" s="113"/>
      <c r="N46" s="112" t="str">
        <f>Q4</f>
        <v>Anthony Jameson/Chester Dalrymple</v>
      </c>
      <c r="O46" s="111"/>
      <c r="P46" s="112"/>
      <c r="Q46" s="201" t="e">
        <f>MIN(4,#REF!)</f>
        <v>#REF!</v>
      </c>
    </row>
    <row r="47" spans="1:18" ht="15.75" customHeight="1"/>
    <row r="48" spans="1:18" ht="9" customHeight="1"/>
  </sheetData>
  <mergeCells count="1">
    <mergeCell ref="A4:C4"/>
  </mergeCells>
  <conditionalFormatting sqref="B7 B11 B15 B19 B23 B27 B31 B35">
    <cfRule type="cellIs" dxfId="21" priority="1" stopIfTrue="1" operator="equal">
      <formula>"DA"</formula>
    </cfRule>
  </conditionalFormatting>
  <conditionalFormatting sqref="H10 H34 H26 H18 J30 L22 J14">
    <cfRule type="expression" dxfId="20" priority="2" stopIfTrue="1">
      <formula>AND($N$1="CU",H10="Umpire")</formula>
    </cfRule>
    <cfRule type="expression" dxfId="19" priority="3" stopIfTrue="1">
      <formula>AND($N$1="CU",H10&lt;&gt;"Umpire",I10&lt;&gt;"")</formula>
    </cfRule>
    <cfRule type="expression" dxfId="18" priority="4" stopIfTrue="1">
      <formula>AND($N$1="CU",H10&lt;&gt;"Umpire")</formula>
    </cfRule>
  </conditionalFormatting>
  <conditionalFormatting sqref="L13 L29 N21 J9 J17 J25 J33">
    <cfRule type="expression" dxfId="17" priority="5" stopIfTrue="1">
      <formula>I10="as"</formula>
    </cfRule>
    <cfRule type="expression" dxfId="16" priority="6" stopIfTrue="1">
      <formula>I10="bs"</formula>
    </cfRule>
  </conditionalFormatting>
  <conditionalFormatting sqref="L14 L30 N22 J10 J18 J26 J34">
    <cfRule type="expression" dxfId="15" priority="7" stopIfTrue="1">
      <formula>I10="as"</formula>
    </cfRule>
    <cfRule type="expression" dxfId="14" priority="8" stopIfTrue="1">
      <formula>I10="bs"</formula>
    </cfRule>
  </conditionalFormatting>
  <conditionalFormatting sqref="I10 I18 I26 I34 K30 K14 M22">
    <cfRule type="expression" dxfId="13" priority="9" stopIfTrue="1">
      <formula>$N$1="CU"</formula>
    </cfRule>
  </conditionalFormatting>
  <conditionalFormatting sqref="E7 E11 E15 E19 E23 E27 E31 E35">
    <cfRule type="cellIs" dxfId="12" priority="10" stopIfTrue="1" operator="equal">
      <formula>"Bye"</formula>
    </cfRule>
  </conditionalFormatting>
  <conditionalFormatting sqref="D7 D11 D15 D19 D23 D27 D31 D35">
    <cfRule type="cellIs" dxfId="11" priority="11" stopIfTrue="1" operator="lessThan">
      <formula>5</formula>
    </cfRule>
  </conditionalFormatting>
  <dataValidations count="1">
    <dataValidation type="list" allowBlank="1" showInputMessage="1" sqref="H10 J14 L22 J30 H34 H26 H18">
      <formula1>$T$7:$T$16</formula1>
    </dataValidation>
  </dataValidations>
  <printOptions horizontalCentered="1"/>
  <pageMargins left="0.35" right="0.35" top="0.39" bottom="0.39" header="0" footer="0"/>
  <pageSetup paperSize="9" orientation="landscape" horizontalDpi="4294967294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K13"/>
  <sheetViews>
    <sheetView zoomScale="40" zoomScaleNormal="40" zoomScaleSheetLayoutView="25" workbookViewId="0">
      <selection activeCell="CO11" sqref="CO11"/>
    </sheetView>
  </sheetViews>
  <sheetFormatPr defaultColWidth="11.42578125" defaultRowHeight="12.75"/>
  <cols>
    <col min="1" max="1" width="7.140625" style="202" customWidth="1"/>
    <col min="2" max="2" width="37.85546875" style="202" customWidth="1"/>
    <col min="3" max="3" width="27.42578125" style="202" customWidth="1"/>
    <col min="4" max="4" width="11" style="202" customWidth="1"/>
    <col min="5" max="44" width="4.7109375" style="202" customWidth="1"/>
    <col min="45" max="45" width="0.5703125" style="202" hidden="1" customWidth="1"/>
    <col min="46" max="75" width="2.7109375" style="202" hidden="1" customWidth="1"/>
    <col min="76" max="76" width="5.42578125" style="202" hidden="1" customWidth="1"/>
    <col min="77" max="79" width="5.7109375" style="202" customWidth="1"/>
    <col min="80" max="80" width="13.28515625" style="202" customWidth="1"/>
    <col min="81" max="82" width="5.7109375" style="202" customWidth="1"/>
    <col min="83" max="83" width="7.5703125" style="202" customWidth="1"/>
    <col min="84" max="84" width="15.28515625" style="202" customWidth="1"/>
    <col min="85" max="85" width="7.5703125" style="202" customWidth="1"/>
    <col min="86" max="87" width="8.7109375" style="202" customWidth="1"/>
    <col min="88" max="88" width="14.42578125" style="202" customWidth="1"/>
    <col min="89" max="89" width="12.140625" style="202" customWidth="1"/>
    <col min="90" max="16384" width="11.42578125" style="202"/>
  </cols>
  <sheetData>
    <row r="1" spans="1:89">
      <c r="H1" s="265" t="s">
        <v>184</v>
      </c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</row>
    <row r="2" spans="1:89" ht="39.950000000000003" customHeight="1"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</row>
    <row r="3" spans="1:89" ht="12" customHeight="1"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89" ht="2.25" customHeight="1">
      <c r="E4" s="204"/>
      <c r="F4" s="204"/>
      <c r="G4" s="205"/>
      <c r="H4" s="205"/>
      <c r="I4" s="205"/>
      <c r="J4" s="205"/>
      <c r="K4" s="205"/>
      <c r="L4" s="205"/>
      <c r="M4" s="205"/>
      <c r="N4" s="205"/>
      <c r="O4" s="204"/>
      <c r="P4" s="204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4" t="s">
        <v>185</v>
      </c>
      <c r="BF4" s="204" t="s">
        <v>186</v>
      </c>
      <c r="BG4" s="205" t="s">
        <v>187</v>
      </c>
      <c r="BH4" s="205" t="s">
        <v>188</v>
      </c>
      <c r="BI4" s="205" t="s">
        <v>189</v>
      </c>
      <c r="BJ4" s="205" t="s">
        <v>190</v>
      </c>
      <c r="BK4" s="205" t="s">
        <v>189</v>
      </c>
      <c r="BL4" s="205" t="s">
        <v>190</v>
      </c>
      <c r="BM4" s="205" t="s">
        <v>189</v>
      </c>
      <c r="BN4" s="205" t="s">
        <v>190</v>
      </c>
      <c r="BO4" s="204" t="s">
        <v>185</v>
      </c>
      <c r="BP4" s="204" t="s">
        <v>186</v>
      </c>
      <c r="BQ4" s="205" t="s">
        <v>187</v>
      </c>
      <c r="BR4" s="205" t="s">
        <v>188</v>
      </c>
      <c r="BS4" s="205" t="s">
        <v>189</v>
      </c>
      <c r="BT4" s="205" t="s">
        <v>190</v>
      </c>
      <c r="BU4" s="205" t="s">
        <v>189</v>
      </c>
      <c r="BV4" s="205" t="s">
        <v>190</v>
      </c>
      <c r="BW4" s="205" t="s">
        <v>189</v>
      </c>
      <c r="BX4" s="205" t="s">
        <v>190</v>
      </c>
    </row>
    <row r="5" spans="1:89" ht="30.75" thickBot="1">
      <c r="B5" s="206" t="s">
        <v>191</v>
      </c>
      <c r="C5" s="206"/>
      <c r="D5" s="206"/>
      <c r="E5" s="206"/>
      <c r="F5" s="206"/>
      <c r="G5" s="206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Q5" s="208" t="s">
        <v>4</v>
      </c>
      <c r="CK5" s="209" t="s">
        <v>5</v>
      </c>
    </row>
    <row r="6" spans="1:89" ht="45.75" thickBot="1">
      <c r="B6" s="206" t="s">
        <v>192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10" t="s">
        <v>193</v>
      </c>
      <c r="R6" s="206"/>
      <c r="S6" s="206"/>
      <c r="T6" s="206"/>
      <c r="U6" s="206"/>
      <c r="V6" s="206"/>
      <c r="W6" s="206"/>
      <c r="X6" s="206"/>
      <c r="AQ6" s="211" t="s">
        <v>194</v>
      </c>
      <c r="CK6" s="212" t="s">
        <v>195</v>
      </c>
    </row>
    <row r="7" spans="1:89" ht="30">
      <c r="A7" s="206"/>
      <c r="B7" s="213"/>
      <c r="C7" s="213"/>
      <c r="D7" s="213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1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5"/>
      <c r="CC7" s="214"/>
      <c r="CD7" s="214"/>
      <c r="CE7" s="214"/>
      <c r="CF7" s="215"/>
      <c r="CG7" s="214"/>
      <c r="CH7" s="214"/>
      <c r="CI7" s="214"/>
      <c r="CJ7" s="215"/>
      <c r="CK7" s="215"/>
    </row>
    <row r="8" spans="1:89" ht="13.5" thickBot="1">
      <c r="A8" s="214"/>
      <c r="B8" s="213"/>
      <c r="C8" s="213"/>
      <c r="D8" s="213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5"/>
      <c r="CC8" s="214"/>
      <c r="CD8" s="214"/>
      <c r="CE8" s="214"/>
      <c r="CF8" s="215"/>
      <c r="CG8" s="214"/>
      <c r="CH8" s="214"/>
      <c r="CI8" s="214"/>
      <c r="CJ8" s="215"/>
      <c r="CK8" s="215"/>
    </row>
    <row r="9" spans="1:89" ht="116.1" customHeight="1" thickBot="1">
      <c r="A9" s="216"/>
      <c r="B9" s="217" t="s">
        <v>196</v>
      </c>
      <c r="C9" s="218"/>
      <c r="D9" s="219" t="s">
        <v>197</v>
      </c>
      <c r="E9" s="220" t="s">
        <v>198</v>
      </c>
      <c r="F9" s="220" t="s">
        <v>199</v>
      </c>
      <c r="G9" s="220" t="s">
        <v>200</v>
      </c>
      <c r="H9" s="220" t="s">
        <v>201</v>
      </c>
      <c r="I9" s="221" t="s">
        <v>202</v>
      </c>
      <c r="J9" s="222"/>
      <c r="K9" s="222"/>
      <c r="L9" s="222"/>
      <c r="M9" s="222"/>
      <c r="N9" s="223"/>
      <c r="O9" s="220" t="s">
        <v>198</v>
      </c>
      <c r="P9" s="220" t="s">
        <v>199</v>
      </c>
      <c r="Q9" s="220" t="s">
        <v>200</v>
      </c>
      <c r="R9" s="220" t="s">
        <v>201</v>
      </c>
      <c r="S9" s="221" t="s">
        <v>202</v>
      </c>
      <c r="T9" s="222"/>
      <c r="U9" s="222"/>
      <c r="V9" s="222"/>
      <c r="W9" s="222"/>
      <c r="X9" s="222"/>
      <c r="Y9" s="224" t="s">
        <v>198</v>
      </c>
      <c r="Z9" s="220" t="s">
        <v>199</v>
      </c>
      <c r="AA9" s="220" t="s">
        <v>200</v>
      </c>
      <c r="AB9" s="220" t="s">
        <v>201</v>
      </c>
      <c r="AC9" s="221" t="s">
        <v>202</v>
      </c>
      <c r="AD9" s="222"/>
      <c r="AE9" s="222"/>
      <c r="AF9" s="222"/>
      <c r="AG9" s="222"/>
      <c r="AH9" s="223"/>
      <c r="AI9" s="220" t="s">
        <v>198</v>
      </c>
      <c r="AJ9" s="220" t="s">
        <v>199</v>
      </c>
      <c r="AK9" s="220" t="s">
        <v>200</v>
      </c>
      <c r="AL9" s="220" t="s">
        <v>201</v>
      </c>
      <c r="AM9" s="221" t="s">
        <v>202</v>
      </c>
      <c r="AN9" s="222"/>
      <c r="AO9" s="222"/>
      <c r="AP9" s="222"/>
      <c r="AQ9" s="222"/>
      <c r="AR9" s="223"/>
      <c r="AS9" s="222"/>
      <c r="AT9" s="223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5"/>
      <c r="BF9" s="222"/>
      <c r="BG9" s="222"/>
      <c r="BH9" s="222"/>
      <c r="BI9" s="222"/>
      <c r="BJ9" s="222"/>
      <c r="BK9" s="222"/>
      <c r="BL9" s="222"/>
      <c r="BM9" s="222"/>
      <c r="BN9" s="223"/>
      <c r="BO9" s="225"/>
      <c r="BP9" s="222"/>
      <c r="BQ9" s="222"/>
      <c r="BR9" s="222"/>
      <c r="BS9" s="222"/>
      <c r="BT9" s="222"/>
      <c r="BU9" s="222"/>
      <c r="BV9" s="222"/>
      <c r="BW9" s="222"/>
      <c r="BX9" s="223"/>
      <c r="BY9" s="226" t="s">
        <v>198</v>
      </c>
      <c r="BZ9" s="226" t="s">
        <v>199</v>
      </c>
      <c r="CA9" s="226" t="s">
        <v>203</v>
      </c>
      <c r="CB9" s="227" t="s">
        <v>204</v>
      </c>
      <c r="CC9" s="226" t="s">
        <v>200</v>
      </c>
      <c r="CD9" s="226" t="s">
        <v>201</v>
      </c>
      <c r="CE9" s="228" t="s">
        <v>205</v>
      </c>
      <c r="CF9" s="227" t="s">
        <v>206</v>
      </c>
      <c r="CG9" s="226" t="s">
        <v>207</v>
      </c>
      <c r="CH9" s="226" t="s">
        <v>208</v>
      </c>
      <c r="CI9" s="228" t="s">
        <v>209</v>
      </c>
      <c r="CJ9" s="227" t="s">
        <v>210</v>
      </c>
      <c r="CK9" s="229" t="s">
        <v>211</v>
      </c>
    </row>
    <row r="10" spans="1:89" ht="98.25" customHeight="1" thickBot="1">
      <c r="A10" s="230">
        <v>1</v>
      </c>
      <c r="B10" s="231" t="s">
        <v>262</v>
      </c>
      <c r="C10" s="231" t="s">
        <v>212</v>
      </c>
      <c r="D10" s="232"/>
      <c r="E10" s="233"/>
      <c r="F10" s="233"/>
      <c r="G10" s="233"/>
      <c r="H10" s="233"/>
      <c r="I10" s="233"/>
      <c r="J10" s="233"/>
      <c r="K10" s="233"/>
      <c r="L10" s="233"/>
      <c r="M10" s="233"/>
      <c r="N10" s="234"/>
      <c r="O10" s="235">
        <v>0</v>
      </c>
      <c r="P10" s="236">
        <v>1</v>
      </c>
      <c r="Q10" s="236">
        <v>0</v>
      </c>
      <c r="R10" s="236">
        <v>0</v>
      </c>
      <c r="S10" s="236">
        <v>0</v>
      </c>
      <c r="T10" s="236">
        <v>6</v>
      </c>
      <c r="U10" s="236">
        <v>0</v>
      </c>
      <c r="V10" s="236">
        <v>6</v>
      </c>
      <c r="W10" s="236"/>
      <c r="X10" s="236"/>
      <c r="Y10" s="235">
        <v>0</v>
      </c>
      <c r="Z10" s="236">
        <v>1</v>
      </c>
      <c r="AA10" s="236">
        <v>0</v>
      </c>
      <c r="AB10" s="236">
        <v>2</v>
      </c>
      <c r="AC10" s="236">
        <v>0</v>
      </c>
      <c r="AD10" s="236">
        <v>6</v>
      </c>
      <c r="AE10" s="236">
        <v>0</v>
      </c>
      <c r="AF10" s="236">
        <v>6</v>
      </c>
      <c r="AG10" s="236"/>
      <c r="AH10" s="237"/>
      <c r="AI10" s="235">
        <v>0</v>
      </c>
      <c r="AJ10" s="236">
        <v>1</v>
      </c>
      <c r="AK10" s="236">
        <v>0</v>
      </c>
      <c r="AL10" s="236">
        <v>2</v>
      </c>
      <c r="AM10" s="236">
        <v>0</v>
      </c>
      <c r="AN10" s="236">
        <v>6</v>
      </c>
      <c r="AO10" s="236">
        <v>0</v>
      </c>
      <c r="AP10" s="236">
        <v>6</v>
      </c>
      <c r="AQ10" s="236"/>
      <c r="AR10" s="237"/>
      <c r="AS10" s="236"/>
      <c r="AT10" s="237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5"/>
      <c r="BF10" s="236"/>
      <c r="BG10" s="236"/>
      <c r="BH10" s="236"/>
      <c r="BI10" s="236"/>
      <c r="BJ10" s="236"/>
      <c r="BK10" s="236"/>
      <c r="BL10" s="236"/>
      <c r="BM10" s="236"/>
      <c r="BN10" s="237"/>
      <c r="BO10" s="235"/>
      <c r="BP10" s="236"/>
      <c r="BQ10" s="236"/>
      <c r="BR10" s="236"/>
      <c r="BS10" s="236"/>
      <c r="BT10" s="236"/>
      <c r="BU10" s="236"/>
      <c r="BV10" s="236"/>
      <c r="BW10" s="236"/>
      <c r="BX10" s="237"/>
      <c r="BY10" s="238">
        <f t="shared" ref="BY10:BZ13" si="0">E10+O10+Y10+AI10</f>
        <v>0</v>
      </c>
      <c r="BZ10" s="238">
        <f t="shared" si="0"/>
        <v>3</v>
      </c>
      <c r="CA10" s="238">
        <f>SUM(BY10:BZ10)</f>
        <v>3</v>
      </c>
      <c r="CB10" s="239">
        <f>(BY10-BZ10)/CA10</f>
        <v>-1</v>
      </c>
      <c r="CC10" s="238">
        <f t="shared" ref="CC10:CD13" si="1">G10+Q10+AA10+AK10</f>
        <v>0</v>
      </c>
      <c r="CD10" s="238">
        <f t="shared" si="1"/>
        <v>4</v>
      </c>
      <c r="CE10" s="238">
        <f>SUM(CC10:CD10)</f>
        <v>4</v>
      </c>
      <c r="CF10" s="239">
        <f>(CC10-CD10)/CE10</f>
        <v>-1</v>
      </c>
      <c r="CG10" s="238">
        <f t="shared" ref="CG10:CG13" si="2">I10+K10+M10+S10+U10+W10+AC10+AE10+AG10+AM10+AO10+AQ10</f>
        <v>0</v>
      </c>
      <c r="CH10" s="238">
        <f>J10+L10+N10+T10+V10+X10+AD10+AF10+AH10+AN10+AP10+AR10</f>
        <v>36</v>
      </c>
      <c r="CI10" s="238">
        <f>SUM(CG10:CH10)</f>
        <v>36</v>
      </c>
      <c r="CJ10" s="239">
        <f>(CG10-CH10)/CI10</f>
        <v>-1</v>
      </c>
      <c r="CK10" s="240">
        <v>4</v>
      </c>
    </row>
    <row r="11" spans="1:89" ht="98.25" customHeight="1" thickBot="1">
      <c r="A11" s="230">
        <v>2</v>
      </c>
      <c r="B11" s="231" t="s">
        <v>213</v>
      </c>
      <c r="C11" s="231" t="s">
        <v>214</v>
      </c>
      <c r="D11" s="232"/>
      <c r="E11" s="236">
        <v>1</v>
      </c>
      <c r="F11" s="236">
        <v>0</v>
      </c>
      <c r="G11" s="236">
        <v>1</v>
      </c>
      <c r="H11" s="236">
        <v>0</v>
      </c>
      <c r="I11" s="236">
        <v>6</v>
      </c>
      <c r="J11" s="236">
        <v>0</v>
      </c>
      <c r="K11" s="236">
        <v>6</v>
      </c>
      <c r="L11" s="236">
        <v>0</v>
      </c>
      <c r="M11" s="236"/>
      <c r="N11" s="237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41">
        <v>1</v>
      </c>
      <c r="Z11" s="242">
        <v>0</v>
      </c>
      <c r="AA11" s="242">
        <v>2</v>
      </c>
      <c r="AB11" s="242">
        <v>0</v>
      </c>
      <c r="AC11" s="242">
        <v>6</v>
      </c>
      <c r="AD11" s="242">
        <v>1</v>
      </c>
      <c r="AE11" s="242">
        <v>6</v>
      </c>
      <c r="AF11" s="242">
        <v>1</v>
      </c>
      <c r="AG11" s="242"/>
      <c r="AH11" s="243"/>
      <c r="AI11" s="235">
        <v>1</v>
      </c>
      <c r="AJ11" s="236">
        <v>0</v>
      </c>
      <c r="AK11" s="236">
        <v>2</v>
      </c>
      <c r="AL11" s="236">
        <v>0</v>
      </c>
      <c r="AM11" s="236">
        <v>6</v>
      </c>
      <c r="AN11" s="236">
        <v>1</v>
      </c>
      <c r="AO11" s="236">
        <v>6</v>
      </c>
      <c r="AP11" s="236">
        <v>0</v>
      </c>
      <c r="AQ11" s="236"/>
      <c r="AR11" s="237"/>
      <c r="AS11" s="236"/>
      <c r="AT11" s="237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5"/>
      <c r="BF11" s="236"/>
      <c r="BG11" s="236"/>
      <c r="BH11" s="236"/>
      <c r="BI11" s="236"/>
      <c r="BJ11" s="236"/>
      <c r="BK11" s="236"/>
      <c r="BL11" s="236"/>
      <c r="BM11" s="236"/>
      <c r="BN11" s="237"/>
      <c r="BO11" s="235"/>
      <c r="BP11" s="236"/>
      <c r="BQ11" s="236"/>
      <c r="BR11" s="236"/>
      <c r="BS11" s="236"/>
      <c r="BT11" s="236"/>
      <c r="BU11" s="236"/>
      <c r="BV11" s="236"/>
      <c r="BW11" s="236"/>
      <c r="BX11" s="237"/>
      <c r="BY11" s="238">
        <f>E11+O11+Y11+AI11</f>
        <v>3</v>
      </c>
      <c r="BZ11" s="238">
        <f>F11+P11+Z11+AJ11</f>
        <v>0</v>
      </c>
      <c r="CA11" s="238">
        <f t="shared" ref="CA11:CA13" si="3">SUM(BY11:BZ11)</f>
        <v>3</v>
      </c>
      <c r="CB11" s="239">
        <f t="shared" ref="CB11:CB13" si="4">(BY11-BZ11)/CA11</f>
        <v>1</v>
      </c>
      <c r="CC11" s="238">
        <f>G11+Q11+AA11+AK11</f>
        <v>5</v>
      </c>
      <c r="CD11" s="238">
        <f>H11+R11+AB11+AL11</f>
        <v>0</v>
      </c>
      <c r="CE11" s="238">
        <f t="shared" ref="CE11:CE13" si="5">SUM(CC11:CD11)</f>
        <v>5</v>
      </c>
      <c r="CF11" s="239">
        <f t="shared" ref="CF11:CF13" si="6">(CC11-CD11)/CE11</f>
        <v>1</v>
      </c>
      <c r="CG11" s="238">
        <f>I11+K11+M11+S11+U11+W11+AC11+AE11+AG11+AM11+AO11+AQ11</f>
        <v>36</v>
      </c>
      <c r="CH11" s="238">
        <f>J11+L11+N11+T11+V11+X11+AD11+AF11+AH11+AN11+AP11+AR11</f>
        <v>3</v>
      </c>
      <c r="CI11" s="238">
        <f t="shared" ref="CI11:CI13" si="7">SUM(CG11:CH11)</f>
        <v>39</v>
      </c>
      <c r="CJ11" s="239">
        <f t="shared" ref="CJ11:CJ13" si="8">(CG11-CH11)/CI11</f>
        <v>0.84615384615384615</v>
      </c>
      <c r="CK11" s="240">
        <v>1</v>
      </c>
    </row>
    <row r="12" spans="1:89" ht="98.25" customHeight="1" thickBot="1">
      <c r="A12" s="230">
        <v>3</v>
      </c>
      <c r="B12" s="231" t="s">
        <v>215</v>
      </c>
      <c r="C12" s="231" t="s">
        <v>216</v>
      </c>
      <c r="D12" s="244"/>
      <c r="E12" s="236">
        <v>1</v>
      </c>
      <c r="F12" s="236">
        <v>0</v>
      </c>
      <c r="G12" s="236">
        <v>2</v>
      </c>
      <c r="H12" s="236">
        <v>0</v>
      </c>
      <c r="I12" s="236">
        <v>6</v>
      </c>
      <c r="J12" s="236">
        <v>0</v>
      </c>
      <c r="K12" s="236">
        <v>6</v>
      </c>
      <c r="L12" s="236">
        <v>0</v>
      </c>
      <c r="M12" s="236"/>
      <c r="N12" s="237"/>
      <c r="O12" s="235">
        <v>0</v>
      </c>
      <c r="P12" s="236">
        <v>1</v>
      </c>
      <c r="Q12" s="236">
        <v>0</v>
      </c>
      <c r="R12" s="236">
        <v>2</v>
      </c>
      <c r="S12" s="236">
        <v>6</v>
      </c>
      <c r="T12" s="236">
        <v>1</v>
      </c>
      <c r="U12" s="236">
        <v>6</v>
      </c>
      <c r="V12" s="236">
        <v>1</v>
      </c>
      <c r="W12" s="236"/>
      <c r="X12" s="236"/>
      <c r="Y12" s="233"/>
      <c r="Z12" s="233"/>
      <c r="AA12" s="233"/>
      <c r="AB12" s="233"/>
      <c r="AC12" s="233"/>
      <c r="AD12" s="233"/>
      <c r="AE12" s="233"/>
      <c r="AF12" s="233"/>
      <c r="AG12" s="233"/>
      <c r="AH12" s="234"/>
      <c r="AI12" s="235">
        <v>1</v>
      </c>
      <c r="AJ12" s="236">
        <v>0</v>
      </c>
      <c r="AK12" s="236">
        <v>2</v>
      </c>
      <c r="AL12" s="236">
        <v>0</v>
      </c>
      <c r="AM12" s="236">
        <v>6</v>
      </c>
      <c r="AN12" s="236">
        <v>1</v>
      </c>
      <c r="AO12" s="236">
        <v>6</v>
      </c>
      <c r="AP12" s="236">
        <v>2</v>
      </c>
      <c r="AQ12" s="236"/>
      <c r="AR12" s="237"/>
      <c r="AS12" s="236"/>
      <c r="AT12" s="237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5"/>
      <c r="BF12" s="236"/>
      <c r="BG12" s="236"/>
      <c r="BH12" s="236"/>
      <c r="BI12" s="236"/>
      <c r="BJ12" s="236"/>
      <c r="BK12" s="236"/>
      <c r="BL12" s="236"/>
      <c r="BM12" s="236"/>
      <c r="BN12" s="237"/>
      <c r="BO12" s="235"/>
      <c r="BP12" s="236"/>
      <c r="BQ12" s="236"/>
      <c r="BR12" s="236"/>
      <c r="BS12" s="236"/>
      <c r="BT12" s="236"/>
      <c r="BU12" s="236"/>
      <c r="BV12" s="236"/>
      <c r="BW12" s="236"/>
      <c r="BX12" s="237"/>
      <c r="BY12" s="238">
        <f t="shared" si="0"/>
        <v>2</v>
      </c>
      <c r="BZ12" s="238">
        <f t="shared" si="0"/>
        <v>1</v>
      </c>
      <c r="CA12" s="238">
        <f t="shared" si="3"/>
        <v>3</v>
      </c>
      <c r="CB12" s="239">
        <f t="shared" si="4"/>
        <v>0.33333333333333331</v>
      </c>
      <c r="CC12" s="238">
        <f t="shared" si="1"/>
        <v>4</v>
      </c>
      <c r="CD12" s="238">
        <f t="shared" si="1"/>
        <v>2</v>
      </c>
      <c r="CE12" s="238">
        <f t="shared" si="5"/>
        <v>6</v>
      </c>
      <c r="CF12" s="239">
        <f t="shared" si="6"/>
        <v>0.33333333333333331</v>
      </c>
      <c r="CG12" s="238">
        <f t="shared" si="2"/>
        <v>36</v>
      </c>
      <c r="CH12" s="238">
        <f>J12+L12+N12+T12+V12+X12+AD12+AF12+AH12+AN12+AP12+AR12</f>
        <v>5</v>
      </c>
      <c r="CI12" s="238">
        <f t="shared" si="7"/>
        <v>41</v>
      </c>
      <c r="CJ12" s="239">
        <f t="shared" si="8"/>
        <v>0.75609756097560976</v>
      </c>
      <c r="CK12" s="240">
        <v>2</v>
      </c>
    </row>
    <row r="13" spans="1:89" ht="109.5" customHeight="1" thickBot="1">
      <c r="A13" s="245">
        <v>4</v>
      </c>
      <c r="B13" s="246" t="s">
        <v>217</v>
      </c>
      <c r="C13" s="246" t="s">
        <v>218</v>
      </c>
      <c r="D13" s="247"/>
      <c r="E13" s="236">
        <v>1</v>
      </c>
      <c r="F13" s="236">
        <v>0</v>
      </c>
      <c r="G13" s="236">
        <v>2</v>
      </c>
      <c r="H13" s="236">
        <v>0</v>
      </c>
      <c r="I13" s="236">
        <v>6</v>
      </c>
      <c r="J13" s="236">
        <v>0</v>
      </c>
      <c r="K13" s="236">
        <v>6</v>
      </c>
      <c r="L13" s="236">
        <v>0</v>
      </c>
      <c r="M13" s="236"/>
      <c r="N13" s="237"/>
      <c r="O13" s="235">
        <v>0</v>
      </c>
      <c r="P13" s="236">
        <v>1</v>
      </c>
      <c r="Q13" s="236">
        <v>0</v>
      </c>
      <c r="R13" s="236">
        <v>0</v>
      </c>
      <c r="S13" s="236">
        <v>1</v>
      </c>
      <c r="T13" s="236">
        <v>6</v>
      </c>
      <c r="U13" s="236">
        <v>0</v>
      </c>
      <c r="V13" s="236">
        <v>6</v>
      </c>
      <c r="W13" s="236"/>
      <c r="X13" s="236"/>
      <c r="Y13" s="248">
        <v>0</v>
      </c>
      <c r="Z13" s="249">
        <v>1</v>
      </c>
      <c r="AA13" s="249">
        <v>0</v>
      </c>
      <c r="AB13" s="249">
        <v>2</v>
      </c>
      <c r="AC13" s="249">
        <v>1</v>
      </c>
      <c r="AD13" s="249">
        <v>6</v>
      </c>
      <c r="AE13" s="249">
        <v>2</v>
      </c>
      <c r="AF13" s="249">
        <v>6</v>
      </c>
      <c r="AG13" s="249"/>
      <c r="AH13" s="250"/>
      <c r="AI13" s="233"/>
      <c r="AJ13" s="233"/>
      <c r="AK13" s="233"/>
      <c r="AL13" s="233"/>
      <c r="AM13" s="233"/>
      <c r="AN13" s="233"/>
      <c r="AO13" s="233"/>
      <c r="AP13" s="233"/>
      <c r="AQ13" s="233"/>
      <c r="AR13" s="234"/>
      <c r="AS13" s="236"/>
      <c r="AT13" s="237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5"/>
      <c r="BF13" s="236"/>
      <c r="BG13" s="236"/>
      <c r="BH13" s="236"/>
      <c r="BI13" s="236"/>
      <c r="BJ13" s="236"/>
      <c r="BK13" s="236"/>
      <c r="BL13" s="236"/>
      <c r="BM13" s="236"/>
      <c r="BN13" s="237"/>
      <c r="BO13" s="235"/>
      <c r="BP13" s="236"/>
      <c r="BQ13" s="236"/>
      <c r="BR13" s="236"/>
      <c r="BS13" s="236"/>
      <c r="BT13" s="236"/>
      <c r="BU13" s="236"/>
      <c r="BV13" s="236"/>
      <c r="BW13" s="236"/>
      <c r="BX13" s="237"/>
      <c r="BY13" s="251">
        <f t="shared" si="0"/>
        <v>1</v>
      </c>
      <c r="BZ13" s="251">
        <f t="shared" si="0"/>
        <v>2</v>
      </c>
      <c r="CA13" s="251">
        <f t="shared" si="3"/>
        <v>3</v>
      </c>
      <c r="CB13" s="252">
        <f t="shared" si="4"/>
        <v>-0.33333333333333331</v>
      </c>
      <c r="CC13" s="251">
        <f t="shared" si="1"/>
        <v>2</v>
      </c>
      <c r="CD13" s="251">
        <f t="shared" si="1"/>
        <v>2</v>
      </c>
      <c r="CE13" s="251">
        <f t="shared" si="5"/>
        <v>4</v>
      </c>
      <c r="CF13" s="252">
        <f t="shared" si="6"/>
        <v>0</v>
      </c>
      <c r="CG13" s="251">
        <f t="shared" si="2"/>
        <v>16</v>
      </c>
      <c r="CH13" s="251">
        <f>J13+L13+N13+T13+V13+X13+AD13+AF13+AH13+AN13+AP13+AR13</f>
        <v>24</v>
      </c>
      <c r="CI13" s="251">
        <f t="shared" si="7"/>
        <v>40</v>
      </c>
      <c r="CJ13" s="252">
        <f t="shared" si="8"/>
        <v>-0.2</v>
      </c>
      <c r="CK13" s="253">
        <v>3</v>
      </c>
    </row>
  </sheetData>
  <mergeCells count="1">
    <mergeCell ref="H1:AL2"/>
  </mergeCells>
  <pageMargins left="0.75" right="0" top="0.23622047244094488" bottom="0.23622047244094488" header="0" footer="0"/>
  <pageSetup scale="32" fitToHeight="2"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K12"/>
  <sheetViews>
    <sheetView zoomScale="40" zoomScaleNormal="40" zoomScaleSheetLayoutView="25" workbookViewId="0">
      <selection activeCell="CG15" sqref="CG15"/>
    </sheetView>
  </sheetViews>
  <sheetFormatPr defaultColWidth="11.42578125" defaultRowHeight="12.75"/>
  <cols>
    <col min="1" max="1" width="7.140625" style="202" customWidth="1"/>
    <col min="2" max="2" width="37.85546875" style="202" customWidth="1"/>
    <col min="3" max="3" width="28.85546875" style="202" customWidth="1"/>
    <col min="4" max="4" width="11" style="202" customWidth="1"/>
    <col min="5" max="44" width="4.7109375" style="202" customWidth="1"/>
    <col min="45" max="45" width="0.5703125" style="202" hidden="1" customWidth="1"/>
    <col min="46" max="75" width="2.7109375" style="202" hidden="1" customWidth="1"/>
    <col min="76" max="76" width="5.42578125" style="202" hidden="1" customWidth="1"/>
    <col min="77" max="79" width="5.7109375" style="202" customWidth="1"/>
    <col min="80" max="80" width="13.28515625" style="202" customWidth="1"/>
    <col min="81" max="82" width="5.7109375" style="202" customWidth="1"/>
    <col min="83" max="83" width="7.5703125" style="202" customWidth="1"/>
    <col min="84" max="84" width="15.28515625" style="202" customWidth="1"/>
    <col min="85" max="85" width="7.5703125" style="202" customWidth="1"/>
    <col min="86" max="87" width="8.7109375" style="202" customWidth="1"/>
    <col min="88" max="88" width="14" style="202" customWidth="1"/>
    <col min="89" max="89" width="12.140625" style="202" customWidth="1"/>
    <col min="90" max="16384" width="11.42578125" style="202"/>
  </cols>
  <sheetData>
    <row r="1" spans="1:89" ht="12.75" customHeight="1">
      <c r="H1" s="265" t="s">
        <v>184</v>
      </c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</row>
    <row r="2" spans="1:89" ht="39.950000000000003" customHeight="1"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</row>
    <row r="3" spans="1:89" ht="12" customHeight="1"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89" ht="2.25" customHeight="1">
      <c r="E4" s="204"/>
      <c r="F4" s="204"/>
      <c r="G4" s="205"/>
      <c r="H4" s="205"/>
      <c r="I4" s="205"/>
      <c r="J4" s="205"/>
      <c r="K4" s="205"/>
      <c r="L4" s="205"/>
      <c r="M4" s="205"/>
      <c r="N4" s="205"/>
      <c r="O4" s="204"/>
      <c r="P4" s="204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4" t="s">
        <v>185</v>
      </c>
      <c r="BF4" s="204" t="s">
        <v>186</v>
      </c>
      <c r="BG4" s="205" t="s">
        <v>187</v>
      </c>
      <c r="BH4" s="205" t="s">
        <v>188</v>
      </c>
      <c r="BI4" s="205" t="s">
        <v>189</v>
      </c>
      <c r="BJ4" s="205" t="s">
        <v>190</v>
      </c>
      <c r="BK4" s="205" t="s">
        <v>189</v>
      </c>
      <c r="BL4" s="205" t="s">
        <v>190</v>
      </c>
      <c r="BM4" s="205" t="s">
        <v>189</v>
      </c>
      <c r="BN4" s="205" t="s">
        <v>190</v>
      </c>
      <c r="BO4" s="204" t="s">
        <v>185</v>
      </c>
      <c r="BP4" s="204" t="s">
        <v>186</v>
      </c>
      <c r="BQ4" s="205" t="s">
        <v>187</v>
      </c>
      <c r="BR4" s="205" t="s">
        <v>188</v>
      </c>
      <c r="BS4" s="205" t="s">
        <v>189</v>
      </c>
      <c r="BT4" s="205" t="s">
        <v>190</v>
      </c>
      <c r="BU4" s="205" t="s">
        <v>189</v>
      </c>
      <c r="BV4" s="205" t="s">
        <v>190</v>
      </c>
      <c r="BW4" s="205" t="s">
        <v>189</v>
      </c>
      <c r="BX4" s="205" t="s">
        <v>190</v>
      </c>
    </row>
    <row r="5" spans="1:89" ht="30.75" thickBot="1">
      <c r="B5" s="206" t="s">
        <v>219</v>
      </c>
      <c r="C5" s="206"/>
      <c r="D5" s="206"/>
      <c r="E5" s="206"/>
      <c r="F5" s="206"/>
      <c r="G5" s="206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Q5" s="208" t="s">
        <v>4</v>
      </c>
      <c r="CK5" s="209" t="s">
        <v>5</v>
      </c>
    </row>
    <row r="6" spans="1:89" ht="45.75" thickBot="1">
      <c r="B6" s="206" t="s">
        <v>192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10" t="s">
        <v>220</v>
      </c>
      <c r="R6" s="206"/>
      <c r="S6" s="206"/>
      <c r="T6" s="206"/>
      <c r="U6" s="206"/>
      <c r="V6" s="206"/>
      <c r="W6" s="206"/>
      <c r="X6" s="206"/>
      <c r="AQ6" s="211" t="s">
        <v>194</v>
      </c>
      <c r="CK6" s="212" t="s">
        <v>195</v>
      </c>
    </row>
    <row r="7" spans="1:89" ht="30">
      <c r="A7" s="206"/>
      <c r="B7" s="213"/>
      <c r="C7" s="213"/>
      <c r="D7" s="213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1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5"/>
      <c r="CC7" s="214"/>
      <c r="CD7" s="214"/>
      <c r="CE7" s="214"/>
      <c r="CF7" s="215"/>
      <c r="CG7" s="214"/>
      <c r="CH7" s="214"/>
      <c r="CI7" s="214"/>
      <c r="CJ7" s="215"/>
      <c r="CK7" s="215"/>
    </row>
    <row r="8" spans="1:89" ht="13.5" thickBot="1">
      <c r="A8" s="214"/>
      <c r="B8" s="213"/>
      <c r="C8" s="213"/>
      <c r="D8" s="213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5"/>
      <c r="CC8" s="214"/>
      <c r="CD8" s="214"/>
      <c r="CE8" s="214"/>
      <c r="CF8" s="215"/>
      <c r="CG8" s="214"/>
      <c r="CH8" s="214"/>
      <c r="CI8" s="214"/>
      <c r="CJ8" s="215"/>
      <c r="CK8" s="215"/>
    </row>
    <row r="9" spans="1:89" ht="116.1" customHeight="1" thickBot="1">
      <c r="A9" s="216"/>
      <c r="B9" s="217" t="s">
        <v>196</v>
      </c>
      <c r="C9" s="218"/>
      <c r="D9" s="219" t="s">
        <v>197</v>
      </c>
      <c r="E9" s="220" t="s">
        <v>198</v>
      </c>
      <c r="F9" s="220" t="s">
        <v>199</v>
      </c>
      <c r="G9" s="220" t="s">
        <v>200</v>
      </c>
      <c r="H9" s="220" t="s">
        <v>201</v>
      </c>
      <c r="I9" s="221" t="s">
        <v>202</v>
      </c>
      <c r="J9" s="222"/>
      <c r="K9" s="222"/>
      <c r="L9" s="222"/>
      <c r="M9" s="222"/>
      <c r="N9" s="223"/>
      <c r="O9" s="220" t="s">
        <v>198</v>
      </c>
      <c r="P9" s="220" t="s">
        <v>199</v>
      </c>
      <c r="Q9" s="220" t="s">
        <v>200</v>
      </c>
      <c r="R9" s="220" t="s">
        <v>201</v>
      </c>
      <c r="S9" s="221" t="s">
        <v>202</v>
      </c>
      <c r="T9" s="222"/>
      <c r="U9" s="222"/>
      <c r="V9" s="222"/>
      <c r="W9" s="222"/>
      <c r="X9" s="222"/>
      <c r="Y9" s="224" t="s">
        <v>198</v>
      </c>
      <c r="Z9" s="220" t="s">
        <v>199</v>
      </c>
      <c r="AA9" s="220" t="s">
        <v>200</v>
      </c>
      <c r="AB9" s="220" t="s">
        <v>201</v>
      </c>
      <c r="AC9" s="221" t="s">
        <v>202</v>
      </c>
      <c r="AD9" s="222"/>
      <c r="AE9" s="222"/>
      <c r="AF9" s="222"/>
      <c r="AG9" s="222"/>
      <c r="AH9" s="223"/>
      <c r="AI9" s="220" t="s">
        <v>198</v>
      </c>
      <c r="AJ9" s="220" t="s">
        <v>199</v>
      </c>
      <c r="AK9" s="220" t="s">
        <v>200</v>
      </c>
      <c r="AL9" s="220" t="s">
        <v>201</v>
      </c>
      <c r="AM9" s="221" t="s">
        <v>202</v>
      </c>
      <c r="AN9" s="222"/>
      <c r="AO9" s="222"/>
      <c r="AP9" s="222"/>
      <c r="AQ9" s="222"/>
      <c r="AR9" s="223"/>
      <c r="AS9" s="222"/>
      <c r="AT9" s="223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5"/>
      <c r="BF9" s="222"/>
      <c r="BG9" s="222"/>
      <c r="BH9" s="222"/>
      <c r="BI9" s="222"/>
      <c r="BJ9" s="222"/>
      <c r="BK9" s="222"/>
      <c r="BL9" s="222"/>
      <c r="BM9" s="222"/>
      <c r="BN9" s="223"/>
      <c r="BO9" s="225"/>
      <c r="BP9" s="222"/>
      <c r="BQ9" s="222"/>
      <c r="BR9" s="222"/>
      <c r="BS9" s="222"/>
      <c r="BT9" s="222"/>
      <c r="BU9" s="222"/>
      <c r="BV9" s="222"/>
      <c r="BW9" s="222"/>
      <c r="BX9" s="223"/>
      <c r="BY9" s="226" t="s">
        <v>198</v>
      </c>
      <c r="BZ9" s="226" t="s">
        <v>199</v>
      </c>
      <c r="CA9" s="226" t="s">
        <v>203</v>
      </c>
      <c r="CB9" s="227" t="s">
        <v>204</v>
      </c>
      <c r="CC9" s="226" t="s">
        <v>200</v>
      </c>
      <c r="CD9" s="226" t="s">
        <v>201</v>
      </c>
      <c r="CE9" s="228" t="s">
        <v>205</v>
      </c>
      <c r="CF9" s="227" t="s">
        <v>206</v>
      </c>
      <c r="CG9" s="226" t="s">
        <v>207</v>
      </c>
      <c r="CH9" s="226" t="s">
        <v>208</v>
      </c>
      <c r="CI9" s="228" t="s">
        <v>209</v>
      </c>
      <c r="CJ9" s="227" t="s">
        <v>210</v>
      </c>
      <c r="CK9" s="229" t="s">
        <v>211</v>
      </c>
    </row>
    <row r="10" spans="1:89" ht="98.25" customHeight="1" thickBot="1">
      <c r="A10" s="230">
        <v>1</v>
      </c>
      <c r="B10" s="231" t="s">
        <v>221</v>
      </c>
      <c r="C10" s="231" t="s">
        <v>222</v>
      </c>
      <c r="D10" s="232"/>
      <c r="E10" s="233"/>
      <c r="F10" s="233"/>
      <c r="G10" s="233"/>
      <c r="H10" s="233"/>
      <c r="I10" s="233"/>
      <c r="J10" s="233"/>
      <c r="K10" s="233"/>
      <c r="L10" s="233"/>
      <c r="M10" s="233"/>
      <c r="N10" s="234"/>
      <c r="O10" s="235">
        <v>1</v>
      </c>
      <c r="P10" s="236">
        <v>0</v>
      </c>
      <c r="Q10" s="236">
        <v>2</v>
      </c>
      <c r="R10" s="236">
        <v>1</v>
      </c>
      <c r="S10" s="236">
        <v>2</v>
      </c>
      <c r="T10" s="236">
        <v>6</v>
      </c>
      <c r="U10" s="236">
        <v>6</v>
      </c>
      <c r="V10" s="236">
        <v>2</v>
      </c>
      <c r="W10" s="236">
        <v>7</v>
      </c>
      <c r="X10" s="236">
        <v>6</v>
      </c>
      <c r="Y10" s="235">
        <v>1</v>
      </c>
      <c r="Z10" s="236">
        <v>0</v>
      </c>
      <c r="AA10" s="236">
        <v>2</v>
      </c>
      <c r="AB10" s="236">
        <v>0</v>
      </c>
      <c r="AC10" s="236">
        <v>6</v>
      </c>
      <c r="AD10" s="236">
        <v>2</v>
      </c>
      <c r="AE10" s="236">
        <v>6</v>
      </c>
      <c r="AF10" s="236">
        <v>4</v>
      </c>
      <c r="AG10" s="236"/>
      <c r="AH10" s="237"/>
      <c r="AI10" s="235"/>
      <c r="AJ10" s="236"/>
      <c r="AK10" s="236"/>
      <c r="AL10" s="236"/>
      <c r="AM10" s="236"/>
      <c r="AN10" s="236"/>
      <c r="AO10" s="236"/>
      <c r="AP10" s="236"/>
      <c r="AQ10" s="236"/>
      <c r="AR10" s="237"/>
      <c r="AS10" s="236"/>
      <c r="AT10" s="237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5"/>
      <c r="BF10" s="236"/>
      <c r="BG10" s="236"/>
      <c r="BH10" s="236"/>
      <c r="BI10" s="236"/>
      <c r="BJ10" s="236"/>
      <c r="BK10" s="236"/>
      <c r="BL10" s="236"/>
      <c r="BM10" s="236"/>
      <c r="BN10" s="237"/>
      <c r="BO10" s="235"/>
      <c r="BP10" s="236"/>
      <c r="BQ10" s="236"/>
      <c r="BR10" s="236"/>
      <c r="BS10" s="236"/>
      <c r="BT10" s="236"/>
      <c r="BU10" s="236"/>
      <c r="BV10" s="236"/>
      <c r="BW10" s="236"/>
      <c r="BX10" s="237"/>
      <c r="BY10" s="238">
        <f t="shared" ref="BY10:BZ12" si="0">E10+O10+Y10+AI10</f>
        <v>2</v>
      </c>
      <c r="BZ10" s="238">
        <f t="shared" si="0"/>
        <v>0</v>
      </c>
      <c r="CA10" s="238">
        <f>SUM(BY10:BZ10)</f>
        <v>2</v>
      </c>
      <c r="CB10" s="239">
        <f>(BY10-BZ10)/CA10</f>
        <v>1</v>
      </c>
      <c r="CC10" s="238">
        <f t="shared" ref="CC10:CD12" si="1">G10+Q10+AA10+AK10</f>
        <v>4</v>
      </c>
      <c r="CD10" s="238">
        <f t="shared" si="1"/>
        <v>1</v>
      </c>
      <c r="CE10" s="238">
        <f>SUM(CC10:CD10)</f>
        <v>5</v>
      </c>
      <c r="CF10" s="239">
        <f>(CC10-CD10)/CE10</f>
        <v>0.6</v>
      </c>
      <c r="CG10" s="238">
        <f t="shared" ref="CG10:CG12" si="2">I10+K10+M10+S10+U10+W10+AC10+AE10+AG10+AM10+AO10+AQ10</f>
        <v>27</v>
      </c>
      <c r="CH10" s="238">
        <f>J10+L10+N10+T10+V10+X10+AD10+AF10+AH10+AN10+AP10+AR10</f>
        <v>20</v>
      </c>
      <c r="CI10" s="238">
        <f>SUM(CG10:CH10)</f>
        <v>47</v>
      </c>
      <c r="CJ10" s="239">
        <f>(CG10-CH10)/CI10</f>
        <v>0.14893617021276595</v>
      </c>
      <c r="CK10" s="240">
        <v>1</v>
      </c>
    </row>
    <row r="11" spans="1:89" ht="94.5" customHeight="1" thickBot="1">
      <c r="A11" s="230">
        <v>2</v>
      </c>
      <c r="B11" s="231" t="s">
        <v>223</v>
      </c>
      <c r="C11" s="231" t="s">
        <v>224</v>
      </c>
      <c r="D11" s="232"/>
      <c r="E11" s="236">
        <v>0</v>
      </c>
      <c r="F11" s="236">
        <v>1</v>
      </c>
      <c r="G11" s="236">
        <v>1</v>
      </c>
      <c r="H11" s="236">
        <v>2</v>
      </c>
      <c r="I11" s="236">
        <v>6</v>
      </c>
      <c r="J11" s="236">
        <v>2</v>
      </c>
      <c r="K11" s="236">
        <v>2</v>
      </c>
      <c r="L11" s="236">
        <v>6</v>
      </c>
      <c r="M11" s="236">
        <v>6</v>
      </c>
      <c r="N11" s="237">
        <v>7</v>
      </c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41">
        <v>1</v>
      </c>
      <c r="Z11" s="242">
        <v>0</v>
      </c>
      <c r="AA11" s="242">
        <v>2</v>
      </c>
      <c r="AB11" s="242">
        <v>0</v>
      </c>
      <c r="AC11" s="242">
        <v>6</v>
      </c>
      <c r="AD11" s="242">
        <v>2</v>
      </c>
      <c r="AE11" s="242">
        <v>7</v>
      </c>
      <c r="AF11" s="242">
        <v>6</v>
      </c>
      <c r="AG11" s="242"/>
      <c r="AH11" s="243"/>
      <c r="AI11" s="235"/>
      <c r="AJ11" s="236"/>
      <c r="AK11" s="236"/>
      <c r="AL11" s="236"/>
      <c r="AM11" s="236"/>
      <c r="AN11" s="236"/>
      <c r="AO11" s="236"/>
      <c r="AP11" s="236"/>
      <c r="AQ11" s="236"/>
      <c r="AR11" s="237"/>
      <c r="AS11" s="236"/>
      <c r="AT11" s="237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5"/>
      <c r="BF11" s="236"/>
      <c r="BG11" s="236"/>
      <c r="BH11" s="236"/>
      <c r="BI11" s="236"/>
      <c r="BJ11" s="236"/>
      <c r="BK11" s="236"/>
      <c r="BL11" s="236"/>
      <c r="BM11" s="236"/>
      <c r="BN11" s="237"/>
      <c r="BO11" s="235"/>
      <c r="BP11" s="236"/>
      <c r="BQ11" s="236"/>
      <c r="BR11" s="236"/>
      <c r="BS11" s="236"/>
      <c r="BT11" s="236"/>
      <c r="BU11" s="236"/>
      <c r="BV11" s="236"/>
      <c r="BW11" s="236"/>
      <c r="BX11" s="237"/>
      <c r="BY11" s="238">
        <f t="shared" si="0"/>
        <v>1</v>
      </c>
      <c r="BZ11" s="238">
        <f t="shared" si="0"/>
        <v>1</v>
      </c>
      <c r="CA11" s="238">
        <f t="shared" ref="CA11:CA12" si="3">SUM(BY11:BZ11)</f>
        <v>2</v>
      </c>
      <c r="CB11" s="239">
        <f t="shared" ref="CB11:CB12" si="4">(BY11-BZ11)/CA11</f>
        <v>0</v>
      </c>
      <c r="CC11" s="238">
        <f t="shared" si="1"/>
        <v>3</v>
      </c>
      <c r="CD11" s="238">
        <f t="shared" si="1"/>
        <v>2</v>
      </c>
      <c r="CE11" s="238">
        <f t="shared" ref="CE11:CE12" si="5">SUM(CC11:CD11)</f>
        <v>5</v>
      </c>
      <c r="CF11" s="239">
        <f t="shared" ref="CF11:CF12" si="6">(CC11-CD11)/CE11</f>
        <v>0.2</v>
      </c>
      <c r="CG11" s="238">
        <f t="shared" si="2"/>
        <v>27</v>
      </c>
      <c r="CH11" s="238">
        <f>J11+L11+N11+T11+V11+X11+AD11+AF11+AH11+AN11+AP11+AR11</f>
        <v>23</v>
      </c>
      <c r="CI11" s="238">
        <f t="shared" ref="CI11:CI12" si="7">SUM(CG11:CH11)</f>
        <v>50</v>
      </c>
      <c r="CJ11" s="239">
        <f t="shared" ref="CJ11:CJ12" si="8">(CG11-CH11)/CI11</f>
        <v>0.08</v>
      </c>
      <c r="CK11" s="240">
        <v>2</v>
      </c>
    </row>
    <row r="12" spans="1:89" ht="102" customHeight="1" thickBot="1">
      <c r="A12" s="230">
        <v>3</v>
      </c>
      <c r="B12" s="231" t="s">
        <v>225</v>
      </c>
      <c r="C12" s="231" t="s">
        <v>226</v>
      </c>
      <c r="D12" s="244"/>
      <c r="E12" s="236">
        <v>0</v>
      </c>
      <c r="F12" s="236">
        <v>1</v>
      </c>
      <c r="G12" s="236">
        <v>0</v>
      </c>
      <c r="H12" s="236">
        <v>2</v>
      </c>
      <c r="I12" s="236">
        <v>2</v>
      </c>
      <c r="J12" s="236">
        <v>6</v>
      </c>
      <c r="K12" s="236">
        <v>4</v>
      </c>
      <c r="L12" s="236">
        <v>6</v>
      </c>
      <c r="M12" s="236"/>
      <c r="N12" s="237"/>
      <c r="O12" s="235">
        <v>0</v>
      </c>
      <c r="P12" s="236">
        <v>1</v>
      </c>
      <c r="Q12" s="236">
        <v>0</v>
      </c>
      <c r="R12" s="236">
        <v>2</v>
      </c>
      <c r="S12" s="236">
        <v>2</v>
      </c>
      <c r="T12" s="236">
        <v>6</v>
      </c>
      <c r="U12" s="236">
        <v>6</v>
      </c>
      <c r="V12" s="236">
        <v>7</v>
      </c>
      <c r="W12" s="236"/>
      <c r="X12" s="236"/>
      <c r="Y12" s="233"/>
      <c r="Z12" s="233"/>
      <c r="AA12" s="233"/>
      <c r="AB12" s="233"/>
      <c r="AC12" s="233"/>
      <c r="AD12" s="233"/>
      <c r="AE12" s="233"/>
      <c r="AF12" s="233"/>
      <c r="AG12" s="233"/>
      <c r="AH12" s="234"/>
      <c r="AI12" s="235"/>
      <c r="AJ12" s="236"/>
      <c r="AK12" s="236"/>
      <c r="AL12" s="236"/>
      <c r="AM12" s="236"/>
      <c r="AN12" s="236"/>
      <c r="AO12" s="236"/>
      <c r="AP12" s="236"/>
      <c r="AQ12" s="236"/>
      <c r="AR12" s="237"/>
      <c r="AS12" s="236"/>
      <c r="AT12" s="237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5"/>
      <c r="BF12" s="236"/>
      <c r="BG12" s="236"/>
      <c r="BH12" s="236"/>
      <c r="BI12" s="236"/>
      <c r="BJ12" s="236"/>
      <c r="BK12" s="236"/>
      <c r="BL12" s="236"/>
      <c r="BM12" s="236"/>
      <c r="BN12" s="237"/>
      <c r="BO12" s="235"/>
      <c r="BP12" s="236"/>
      <c r="BQ12" s="236"/>
      <c r="BR12" s="236"/>
      <c r="BS12" s="236"/>
      <c r="BT12" s="236"/>
      <c r="BU12" s="236"/>
      <c r="BV12" s="236"/>
      <c r="BW12" s="236"/>
      <c r="BX12" s="237"/>
      <c r="BY12" s="238">
        <f t="shared" si="0"/>
        <v>0</v>
      </c>
      <c r="BZ12" s="238">
        <f t="shared" si="0"/>
        <v>2</v>
      </c>
      <c r="CA12" s="238">
        <f t="shared" si="3"/>
        <v>2</v>
      </c>
      <c r="CB12" s="239">
        <f t="shared" si="4"/>
        <v>-1</v>
      </c>
      <c r="CC12" s="238">
        <f t="shared" si="1"/>
        <v>0</v>
      </c>
      <c r="CD12" s="238">
        <f t="shared" si="1"/>
        <v>4</v>
      </c>
      <c r="CE12" s="238">
        <f t="shared" si="5"/>
        <v>4</v>
      </c>
      <c r="CF12" s="239">
        <f t="shared" si="6"/>
        <v>-1</v>
      </c>
      <c r="CG12" s="238">
        <f t="shared" si="2"/>
        <v>14</v>
      </c>
      <c r="CH12" s="238">
        <f>J12+L12+N12+T12+V12+X12+AD12+AF12+AH12+AN12+AP12+AR12</f>
        <v>25</v>
      </c>
      <c r="CI12" s="238">
        <f t="shared" si="7"/>
        <v>39</v>
      </c>
      <c r="CJ12" s="239">
        <f t="shared" si="8"/>
        <v>-0.28205128205128205</v>
      </c>
      <c r="CK12" s="240">
        <v>3</v>
      </c>
    </row>
  </sheetData>
  <mergeCells count="1">
    <mergeCell ref="H1:AL2"/>
  </mergeCells>
  <pageMargins left="0.75" right="0" top="0.23622047244094499" bottom="0.23622047244094499" header="0" footer="0"/>
  <pageSetup scale="32" fitToHeight="2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Over 35 Mens Si. Open Draw</vt:lpstr>
      <vt:lpstr>Over 35 Mens Si. B Draw</vt:lpstr>
      <vt:lpstr>Over 45 Mens Si Draw</vt:lpstr>
      <vt:lpstr>Over 60 Mens Si. Draw</vt:lpstr>
      <vt:lpstr>Student Inv Mens Si. Draw</vt:lpstr>
      <vt:lpstr>Ladies Si Draw</vt:lpstr>
      <vt:lpstr>Over 35 Mens Do. Draw</vt:lpstr>
      <vt:lpstr>Over 45 Mens Do. Draw</vt:lpstr>
      <vt:lpstr>Ladies Doubles</vt:lpstr>
      <vt:lpstr>MIXED Do. Draw</vt:lpstr>
      <vt:lpstr>'Ladies Doubles'!Print_Area</vt:lpstr>
      <vt:lpstr>'Ladies Si Draw'!Print_Area</vt:lpstr>
      <vt:lpstr>'Over 35 Mens Do. Draw'!Print_Area</vt:lpstr>
      <vt:lpstr>'Over 35 Mens Si. B Draw'!Print_Area</vt:lpstr>
      <vt:lpstr>'Over 35 Mens Si. Open Draw'!Print_Area</vt:lpstr>
      <vt:lpstr>'Over 45 Mens Do. Draw'!Print_Area</vt:lpstr>
      <vt:lpstr>'Over 45 Mens Si Draw'!Print_Area</vt:lpstr>
      <vt:lpstr>'Over 60 Mens Si. Draw'!Print_Area</vt:lpstr>
      <vt:lpstr>'Student Inv Mens Si. Draw'!Print_Area</vt:lpstr>
      <vt:lpstr>'Ladies Doubles'!Print_Titles</vt:lpstr>
      <vt:lpstr>'MIXED Do. Draw'!Print_Titles</vt:lpstr>
      <vt:lpstr>'Over 45 Mens Do. Draw'!Print_Titles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PC</dc:creator>
  <cp:lastModifiedBy>Windows User</cp:lastModifiedBy>
  <cp:lastPrinted>2018-05-20T21:58:17Z</cp:lastPrinted>
  <dcterms:created xsi:type="dcterms:W3CDTF">2018-05-19T01:56:54Z</dcterms:created>
  <dcterms:modified xsi:type="dcterms:W3CDTF">2018-05-22T12:34:29Z</dcterms:modified>
</cp:coreProperties>
</file>